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nne\Documents\Personal\Fitness\Mk Lakeside Runners\Accounts\2018 Accounts\To Update Andy\"/>
    </mc:Choice>
  </mc:AlternateContent>
  <bookViews>
    <workbookView xWindow="0" yWindow="0" windowWidth="23040" windowHeight="8472" xr2:uid="{06EB8FB9-7DC2-4E0E-A74E-A9393B6655B9}"/>
  </bookViews>
  <sheets>
    <sheet name="P&amp;L" sheetId="1" r:id="rId1"/>
    <sheet name="CashFlow" sheetId="2" r:id="rId2"/>
  </sheets>
  <externalReferences>
    <externalReference r:id="rId3"/>
  </externalReferences>
  <definedNames>
    <definedName name="ErrorCheckCF">'[1]Error Checks'!$D$15</definedName>
    <definedName name="ErrorCheckIE">'[1]Error Checks'!$D$9</definedName>
    <definedName name="PeriodFromLong">[1]Settings!$B$6</definedName>
    <definedName name="PeriodTo">[1]Settings!$B$7</definedName>
    <definedName name="PeriodToLong">[1]Settings!$B$8</definedName>
    <definedName name="Years">[1]Settings!$Q$3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2" l="1"/>
  <c r="D62" i="2"/>
  <c r="F50" i="2"/>
  <c r="L48" i="2"/>
  <c r="K48" i="2"/>
  <c r="J48" i="2"/>
  <c r="I48" i="2"/>
  <c r="D48" i="2" s="1"/>
  <c r="L47" i="2"/>
  <c r="K47" i="2"/>
  <c r="J47" i="2"/>
  <c r="I47" i="2" s="1"/>
  <c r="L46" i="2"/>
  <c r="K46" i="2"/>
  <c r="J46" i="2"/>
  <c r="I46" i="2"/>
  <c r="D46" i="2" s="1"/>
  <c r="L45" i="2"/>
  <c r="K45" i="2"/>
  <c r="J45" i="2"/>
  <c r="I45" i="2" s="1"/>
  <c r="L44" i="2"/>
  <c r="K44" i="2"/>
  <c r="J44" i="2"/>
  <c r="I44" i="2" s="1"/>
  <c r="L43" i="2"/>
  <c r="K43" i="2"/>
  <c r="J43" i="2"/>
  <c r="I43" i="2" s="1"/>
  <c r="D43" i="2" s="1"/>
  <c r="L42" i="2"/>
  <c r="K42" i="2"/>
  <c r="J42" i="2"/>
  <c r="I42" i="2" s="1"/>
  <c r="L41" i="2"/>
  <c r="K41" i="2"/>
  <c r="J41" i="2"/>
  <c r="I41" i="2"/>
  <c r="D41" i="2" s="1"/>
  <c r="L40" i="2"/>
  <c r="K40" i="2"/>
  <c r="J40" i="2"/>
  <c r="I40" i="2" s="1"/>
  <c r="L39" i="2"/>
  <c r="K39" i="2"/>
  <c r="J39" i="2"/>
  <c r="I39" i="2"/>
  <c r="L38" i="2"/>
  <c r="K38" i="2"/>
  <c r="J38" i="2"/>
  <c r="I38" i="2" s="1"/>
  <c r="L37" i="2"/>
  <c r="K37" i="2"/>
  <c r="J37" i="2"/>
  <c r="I37" i="2"/>
  <c r="L36" i="2"/>
  <c r="K36" i="2"/>
  <c r="J36" i="2"/>
  <c r="I36" i="2" s="1"/>
  <c r="L35" i="2"/>
  <c r="K35" i="2"/>
  <c r="J35" i="2"/>
  <c r="I35" i="2" s="1"/>
  <c r="D35" i="2" s="1"/>
  <c r="L34" i="2"/>
  <c r="K34" i="2"/>
  <c r="J34" i="2"/>
  <c r="I34" i="2" s="1"/>
  <c r="L33" i="2"/>
  <c r="K33" i="2"/>
  <c r="J33" i="2"/>
  <c r="I33" i="2"/>
  <c r="D33" i="2" s="1"/>
  <c r="L32" i="2"/>
  <c r="K32" i="2"/>
  <c r="J32" i="2"/>
  <c r="I32" i="2" s="1"/>
  <c r="L31" i="2"/>
  <c r="K31" i="2"/>
  <c r="J31" i="2"/>
  <c r="I31" i="2"/>
  <c r="F27" i="2"/>
  <c r="F52" i="2" s="1"/>
  <c r="F54" i="2" s="1"/>
  <c r="L25" i="2"/>
  <c r="K25" i="2"/>
  <c r="J25" i="2"/>
  <c r="I25" i="2"/>
  <c r="D25" i="2" s="1"/>
  <c r="L24" i="2"/>
  <c r="K24" i="2"/>
  <c r="J24" i="2"/>
  <c r="I24" i="2" s="1"/>
  <c r="L23" i="2"/>
  <c r="K23" i="2"/>
  <c r="J23" i="2"/>
  <c r="I23" i="2"/>
  <c r="D23" i="2" s="1"/>
  <c r="L22" i="2"/>
  <c r="K22" i="2"/>
  <c r="J22" i="2"/>
  <c r="I22" i="2" s="1"/>
  <c r="L21" i="2"/>
  <c r="K21" i="2"/>
  <c r="J21" i="2"/>
  <c r="I21" i="2" s="1"/>
  <c r="L20" i="2"/>
  <c r="K20" i="2"/>
  <c r="J20" i="2"/>
  <c r="I20" i="2" s="1"/>
  <c r="D20" i="2" s="1"/>
  <c r="L19" i="2"/>
  <c r="K19" i="2"/>
  <c r="J19" i="2"/>
  <c r="I19" i="2" s="1"/>
  <c r="L18" i="2"/>
  <c r="K18" i="2"/>
  <c r="J18" i="2"/>
  <c r="I18" i="2"/>
  <c r="D18" i="2" s="1"/>
  <c r="L17" i="2"/>
  <c r="K17" i="2"/>
  <c r="J17" i="2"/>
  <c r="I17" i="2" s="1"/>
  <c r="L16" i="2"/>
  <c r="K16" i="2"/>
  <c r="J16" i="2"/>
  <c r="I16" i="2"/>
  <c r="L15" i="2"/>
  <c r="K15" i="2"/>
  <c r="J15" i="2"/>
  <c r="I15" i="2" s="1"/>
  <c r="L14" i="2"/>
  <c r="K14" i="2"/>
  <c r="J14" i="2"/>
  <c r="I14" i="2"/>
  <c r="D9" i="2"/>
  <c r="B9" i="2"/>
  <c r="B7" i="2"/>
  <c r="B6" i="2"/>
  <c r="E53" i="1"/>
  <c r="D53" i="1"/>
  <c r="K51" i="1"/>
  <c r="J51" i="1"/>
  <c r="I51" i="1"/>
  <c r="H51" i="1" s="1"/>
  <c r="K50" i="1"/>
  <c r="J50" i="1"/>
  <c r="I50" i="1"/>
  <c r="H50" i="1" s="1"/>
  <c r="K49" i="1"/>
  <c r="J49" i="1"/>
  <c r="I49" i="1"/>
  <c r="H49" i="1" s="1"/>
  <c r="K48" i="1"/>
  <c r="J48" i="1"/>
  <c r="I48" i="1"/>
  <c r="H48" i="1" s="1"/>
  <c r="K47" i="1"/>
  <c r="J47" i="1"/>
  <c r="I47" i="1"/>
  <c r="H47" i="1" s="1"/>
  <c r="K46" i="1"/>
  <c r="J46" i="1"/>
  <c r="I46" i="1"/>
  <c r="H46" i="1" s="1"/>
  <c r="K45" i="1"/>
  <c r="J45" i="1"/>
  <c r="I45" i="1"/>
  <c r="H45" i="1" s="1"/>
  <c r="K44" i="1"/>
  <c r="J44" i="1"/>
  <c r="I44" i="1"/>
  <c r="H44" i="1" s="1"/>
  <c r="K43" i="1"/>
  <c r="J43" i="1"/>
  <c r="I43" i="1"/>
  <c r="H43" i="1" s="1"/>
  <c r="K42" i="1"/>
  <c r="J42" i="1"/>
  <c r="I42" i="1"/>
  <c r="H42" i="1" s="1"/>
  <c r="K41" i="1"/>
  <c r="J41" i="1"/>
  <c r="I41" i="1"/>
  <c r="H41" i="1" s="1"/>
  <c r="K40" i="1"/>
  <c r="J40" i="1"/>
  <c r="I40" i="1"/>
  <c r="H40" i="1" s="1"/>
  <c r="K39" i="1"/>
  <c r="J39" i="1"/>
  <c r="I39" i="1"/>
  <c r="H39" i="1" s="1"/>
  <c r="K38" i="1"/>
  <c r="J38" i="1"/>
  <c r="I38" i="1"/>
  <c r="H38" i="1" s="1"/>
  <c r="K37" i="1"/>
  <c r="J37" i="1"/>
  <c r="I37" i="1"/>
  <c r="H37" i="1" s="1"/>
  <c r="K36" i="1"/>
  <c r="J36" i="1"/>
  <c r="I36" i="1"/>
  <c r="H36" i="1" s="1"/>
  <c r="K35" i="1"/>
  <c r="J35" i="1"/>
  <c r="I35" i="1"/>
  <c r="H35" i="1" s="1"/>
  <c r="K34" i="1"/>
  <c r="J34" i="1"/>
  <c r="I34" i="1"/>
  <c r="H34" i="1" s="1"/>
  <c r="E28" i="1"/>
  <c r="E55" i="1" s="1"/>
  <c r="D28" i="1"/>
  <c r="D55" i="1" s="1"/>
  <c r="K26" i="1"/>
  <c r="J26" i="1"/>
  <c r="I26" i="1"/>
  <c r="H26" i="1"/>
  <c r="C26" i="1" s="1"/>
  <c r="K25" i="1"/>
  <c r="J25" i="1"/>
  <c r="I25" i="1"/>
  <c r="H25" i="1" s="1"/>
  <c r="C25" i="1" s="1"/>
  <c r="K24" i="1"/>
  <c r="J24" i="1"/>
  <c r="I24" i="1"/>
  <c r="H24" i="1" s="1"/>
  <c r="K23" i="1"/>
  <c r="J23" i="1"/>
  <c r="I23" i="1"/>
  <c r="H23" i="1"/>
  <c r="K22" i="1"/>
  <c r="J22" i="1"/>
  <c r="I22" i="1"/>
  <c r="H22" i="1"/>
  <c r="K21" i="1"/>
  <c r="J21" i="1"/>
  <c r="B21" i="1" s="1"/>
  <c r="I21" i="1"/>
  <c r="H21" i="1"/>
  <c r="K20" i="1"/>
  <c r="J20" i="1"/>
  <c r="I20" i="1"/>
  <c r="H20" i="1"/>
  <c r="K19" i="1"/>
  <c r="J19" i="1"/>
  <c r="I19" i="1"/>
  <c r="H19" i="1"/>
  <c r="B19" i="1"/>
  <c r="K18" i="1"/>
  <c r="J18" i="1"/>
  <c r="I18" i="1"/>
  <c r="H18" i="1"/>
  <c r="C18" i="1" s="1"/>
  <c r="K17" i="1"/>
  <c r="J17" i="1"/>
  <c r="I17" i="1"/>
  <c r="H17" i="1"/>
  <c r="C17" i="1" s="1"/>
  <c r="K16" i="1"/>
  <c r="J16" i="1"/>
  <c r="I16" i="1"/>
  <c r="H16" i="1"/>
  <c r="C16" i="1" s="1"/>
  <c r="K15" i="1"/>
  <c r="J15" i="1"/>
  <c r="I15" i="1"/>
  <c r="H15" i="1"/>
  <c r="C15" i="1" s="1"/>
  <c r="C10" i="1"/>
  <c r="B9" i="1"/>
  <c r="B7" i="1"/>
  <c r="B6" i="1"/>
  <c r="C24" i="1" l="1"/>
  <c r="B24" i="1"/>
  <c r="C19" i="1"/>
  <c r="C28" i="1" s="1"/>
  <c r="C20" i="1"/>
  <c r="D16" i="2"/>
  <c r="D31" i="2"/>
  <c r="D39" i="2"/>
  <c r="B15" i="1"/>
  <c r="B17" i="1"/>
  <c r="C21" i="1"/>
  <c r="C22" i="1"/>
  <c r="D14" i="2"/>
  <c r="D27" i="2" s="1"/>
  <c r="D37" i="2"/>
  <c r="B26" i="1"/>
  <c r="D17" i="2"/>
  <c r="B17" i="2"/>
  <c r="D24" i="2"/>
  <c r="B24" i="2"/>
  <c r="B32" i="2"/>
  <c r="D32" i="2"/>
  <c r="D40" i="2"/>
  <c r="B40" i="2"/>
  <c r="B19" i="2"/>
  <c r="D19" i="2"/>
  <c r="B34" i="2"/>
  <c r="D34" i="2"/>
  <c r="D42" i="2"/>
  <c r="B42" i="2"/>
  <c r="D15" i="2"/>
  <c r="B15" i="2"/>
  <c r="D38" i="2"/>
  <c r="B38" i="2"/>
  <c r="B47" i="2"/>
  <c r="D47" i="2"/>
  <c r="D21" i="2"/>
  <c r="B21" i="2"/>
  <c r="D36" i="2"/>
  <c r="B36" i="2"/>
  <c r="B45" i="2"/>
  <c r="D45" i="2"/>
  <c r="B14" i="2"/>
  <c r="B16" i="2"/>
  <c r="B18" i="2"/>
  <c r="B20" i="2"/>
  <c r="B23" i="2"/>
  <c r="B25" i="2"/>
  <c r="B31" i="2"/>
  <c r="B33" i="2"/>
  <c r="B35" i="2"/>
  <c r="B37" i="2"/>
  <c r="B39" i="2"/>
  <c r="B41" i="2"/>
  <c r="B43" i="2"/>
  <c r="B46" i="2"/>
  <c r="B48" i="2"/>
  <c r="C46" i="1"/>
  <c r="B46" i="1"/>
  <c r="C50" i="1"/>
  <c r="B50" i="1"/>
  <c r="C34" i="1"/>
  <c r="B34" i="1"/>
  <c r="C38" i="1"/>
  <c r="B38" i="1"/>
  <c r="C42" i="1"/>
  <c r="B42" i="1"/>
  <c r="C37" i="1"/>
  <c r="B37" i="1"/>
  <c r="C41" i="1"/>
  <c r="B41" i="1"/>
  <c r="C45" i="1"/>
  <c r="B45" i="1"/>
  <c r="C49" i="1"/>
  <c r="B49" i="1"/>
  <c r="C36" i="1"/>
  <c r="B36" i="1"/>
  <c r="C44" i="1"/>
  <c r="B44" i="1"/>
  <c r="C48" i="1"/>
  <c r="B48" i="1"/>
  <c r="C40" i="1"/>
  <c r="B40" i="1"/>
  <c r="C35" i="1"/>
  <c r="B35" i="1"/>
  <c r="C39" i="1"/>
  <c r="B39" i="1"/>
  <c r="C43" i="1"/>
  <c r="B43" i="1"/>
  <c r="C51" i="1"/>
  <c r="B51" i="1"/>
  <c r="B16" i="1"/>
  <c r="B18" i="1"/>
  <c r="B20" i="1"/>
  <c r="B22" i="1"/>
  <c r="B25" i="1"/>
  <c r="D50" i="2" l="1"/>
  <c r="D52" i="2"/>
  <c r="D54" i="2" s="1"/>
  <c r="C53" i="1"/>
  <c r="C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dionne whelan</author>
    <author>User</author>
  </authors>
  <commentList>
    <comment ref="B17" authorId="0" shapeId="0" xr:uid="{978E5B23-F2F8-4133-A36E-D12E38A5A6B4}">
      <text>
        <r>
          <rPr>
            <b/>
            <sz val="9"/>
            <color indexed="81"/>
            <rFont val="Tahoma"/>
            <family val="2"/>
          </rPr>
          <t>dionne whelan:</t>
        </r>
        <r>
          <rPr>
            <sz val="9"/>
            <color indexed="81"/>
            <rFont val="Tahoma"/>
            <family val="2"/>
          </rPr>
          <t xml:space="preserve">
Thunder Run not used</t>
        </r>
      </text>
    </comment>
    <comment ref="B20" authorId="0" shapeId="0" xr:uid="{DAD0E3D9-417C-4C14-B50E-BD8F6AEADAE6}">
      <text>
        <r>
          <rPr>
            <b/>
            <sz val="9"/>
            <color indexed="81"/>
            <rFont val="Tahoma"/>
            <family val="2"/>
          </rPr>
          <t>dionne whelan:</t>
        </r>
        <r>
          <rPr>
            <sz val="9"/>
            <color indexed="81"/>
            <rFont val="Tahoma"/>
            <family val="2"/>
          </rPr>
          <t xml:space="preserve">
Thunder Run Used</t>
        </r>
      </text>
    </comment>
    <comment ref="B35" authorId="0" shapeId="0" xr:uid="{D05E960A-3631-4CD0-9235-6684B4259123}">
      <text>
        <r>
          <rPr>
            <b/>
            <sz val="9"/>
            <color indexed="81"/>
            <rFont val="Tahoma"/>
            <family val="2"/>
          </rPr>
          <t>dionne whelan:</t>
        </r>
        <r>
          <rPr>
            <sz val="9"/>
            <color indexed="81"/>
            <rFont val="Tahoma"/>
            <family val="2"/>
          </rPr>
          <t xml:space="preserve">
First Aid kit and high Viz</t>
        </r>
      </text>
    </comment>
    <comment ref="B41" authorId="0" shapeId="0" xr:uid="{34CF0C79-FA6E-4035-A8CD-5B3F27E35F89}">
      <text>
        <r>
          <rPr>
            <b/>
            <sz val="9"/>
            <color indexed="81"/>
            <rFont val="Tahoma"/>
            <family val="2"/>
          </rPr>
          <t>dionne whelan:</t>
        </r>
        <r>
          <rPr>
            <sz val="9"/>
            <color indexed="81"/>
            <rFont val="Tahoma"/>
            <family val="2"/>
          </rPr>
          <t xml:space="preserve">
Includes £40 deposit paid back and shown in income
</t>
        </r>
      </text>
    </comment>
    <comment ref="B52" authorId="1" shapeId="0" xr:uid="{7D36AF00-7C34-4D15-81C7-4E8E36267D6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Bank errors</t>
        </r>
      </text>
    </comment>
  </commentList>
</comments>
</file>

<file path=xl/sharedStrings.xml><?xml version="1.0" encoding="utf-8"?>
<sst xmlns="http://schemas.openxmlformats.org/spreadsheetml/2006/main" count="32" uniqueCount="26">
  <si>
    <t xml:space="preserve"> </t>
  </si>
  <si>
    <t>P&amp;L</t>
  </si>
  <si>
    <t xml:space="preserve">P&amp;L </t>
  </si>
  <si>
    <t>P/L</t>
  </si>
  <si>
    <t>Actual</t>
  </si>
  <si>
    <t>Budget</t>
  </si>
  <si>
    <t>Opening Balance</t>
  </si>
  <si>
    <t>INCOME</t>
  </si>
  <si>
    <t>Summary of Pivot Table - Do not delete</t>
  </si>
  <si>
    <t>Club Kit</t>
  </si>
  <si>
    <t>GROSS INCOME</t>
  </si>
  <si>
    <t xml:space="preserve">CLUB EXPENDITURE </t>
  </si>
  <si>
    <t>TOTAL CLUB EXPENSES</t>
  </si>
  <si>
    <t>Profit / (Loss)</t>
  </si>
  <si>
    <t>Opening  Balance</t>
  </si>
  <si>
    <t>Cash in</t>
  </si>
  <si>
    <t>Total cash in</t>
  </si>
  <si>
    <t>Cash out</t>
  </si>
  <si>
    <t>Total cash out</t>
  </si>
  <si>
    <t>Net cash in / cash out</t>
  </si>
  <si>
    <t>Closing Balance</t>
  </si>
  <si>
    <t>Repsented By:</t>
  </si>
  <si>
    <t>Cash at Bank 31/03/2017</t>
  </si>
  <si>
    <t>Uncleared Credits</t>
  </si>
  <si>
    <t>Uncleared Debits</t>
  </si>
  <si>
    <t>Unknown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</si>
</sst>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2"/>
      <name val="Century Gothic"/>
      <family val="2"/>
    </font>
    <font>
      <b/>
      <sz val="12"/>
      <name val="Century Gothic"/>
      <family val="2"/>
    </font>
    <font>
      <b/>
      <sz val="14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12"/>
      <color rgb="FF0070C0"/>
      <name val="Century Gothic"/>
      <family val="2"/>
    </font>
    <font>
      <b/>
      <sz val="12"/>
      <color theme="3" tint="0.39997558519241921"/>
      <name val="Century Gothic"/>
      <family val="2"/>
    </font>
    <font>
      <sz val="12"/>
      <color rgb="FFFF0000"/>
      <name val="Century Gothic"/>
      <family val="2"/>
    </font>
    <font>
      <sz val="12"/>
      <color rgb="FF0070C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4"/>
      <name val="Century Gothic"/>
      <family val="2"/>
    </font>
    <font>
      <sz val="12"/>
      <color theme="3" tint="0.39997558519241921"/>
      <name val="Century Gothic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Continuous"/>
    </xf>
    <xf numFmtId="4" fontId="4" fillId="0" borderId="1" xfId="0" applyNumberFormat="1" applyFont="1" applyBorder="1"/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5" fillId="0" borderId="3" xfId="0" applyNumberFormat="1" applyFont="1" applyBorder="1" applyAlignment="1" applyProtection="1">
      <alignment horizontal="center" vertical="center" wrapText="1"/>
      <protection locked="0"/>
    </xf>
    <xf numFmtId="4" fontId="4" fillId="0" borderId="4" xfId="0" applyNumberFormat="1" applyFont="1" applyBorder="1"/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14" fontId="4" fillId="0" borderId="0" xfId="0" quotePrefix="1" applyNumberFormat="1" applyFont="1" applyBorder="1" applyAlignment="1" applyProtection="1">
      <alignment horizontal="center" vertical="center" wrapText="1"/>
      <protection locked="0"/>
    </xf>
    <xf numFmtId="164" fontId="5" fillId="0" borderId="5" xfId="0" quotePrefix="1" applyNumberFormat="1" applyFont="1" applyBorder="1" applyAlignment="1" applyProtection="1">
      <alignment horizontal="center" vertical="center" wrapText="1"/>
      <protection locked="0"/>
    </xf>
    <xf numFmtId="4" fontId="1" fillId="0" borderId="4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4" fontId="5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/>
    <xf numFmtId="4" fontId="6" fillId="0" borderId="0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Border="1"/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4" fontId="4" fillId="2" borderId="0" xfId="0" applyNumberFormat="1" applyFont="1" applyFill="1" applyAlignment="1">
      <alignment horizontal="left"/>
    </xf>
    <xf numFmtId="4" fontId="1" fillId="2" borderId="0" xfId="0" applyNumberFormat="1" applyFont="1" applyFill="1"/>
    <xf numFmtId="4" fontId="7" fillId="0" borderId="0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0" fillId="0" borderId="4" xfId="0" applyNumberFormat="1" applyFont="1" applyBorder="1"/>
    <xf numFmtId="4" fontId="7" fillId="0" borderId="0" xfId="0" applyNumberFormat="1" applyFont="1" applyBorder="1"/>
    <xf numFmtId="4" fontId="8" fillId="0" borderId="5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1" fillId="0" borderId="8" xfId="0" applyNumberFormat="1" applyFont="1" applyBorder="1"/>
    <xf numFmtId="4" fontId="1" fillId="0" borderId="9" xfId="0" applyNumberFormat="1" applyFont="1" applyBorder="1"/>
    <xf numFmtId="4" fontId="7" fillId="0" borderId="9" xfId="0" applyNumberFormat="1" applyFont="1" applyBorder="1"/>
    <xf numFmtId="4" fontId="8" fillId="0" borderId="10" xfId="0" applyNumberFormat="1" applyFont="1" applyBorder="1"/>
    <xf numFmtId="4" fontId="7" fillId="0" borderId="0" xfId="0" applyNumberFormat="1" applyFont="1"/>
    <xf numFmtId="4" fontId="8" fillId="0" borderId="0" xfId="0" applyNumberFormat="1" applyFont="1"/>
    <xf numFmtId="0" fontId="2" fillId="0" borderId="1" xfId="0" applyFont="1" applyBorder="1"/>
    <xf numFmtId="4" fontId="1" fillId="0" borderId="2" xfId="0" applyNumberFormat="1" applyFont="1" applyBorder="1"/>
    <xf numFmtId="4" fontId="7" fillId="0" borderId="2" xfId="0" applyNumberFormat="1" applyFont="1" applyBorder="1"/>
    <xf numFmtId="4" fontId="8" fillId="0" borderId="3" xfId="0" applyNumberFormat="1" applyFont="1" applyBorder="1"/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1" fillId="0" borderId="10" xfId="0" applyNumberFormat="1" applyFont="1" applyBorder="1"/>
    <xf numFmtId="4" fontId="11" fillId="0" borderId="1" xfId="0" applyNumberFormat="1" applyFont="1" applyBorder="1"/>
    <xf numFmtId="4" fontId="11" fillId="0" borderId="2" xfId="0" applyNumberFormat="1" applyFont="1" applyBorder="1"/>
    <xf numFmtId="4" fontId="11" fillId="0" borderId="3" xfId="0" applyNumberFormat="1" applyFont="1" applyBorder="1"/>
    <xf numFmtId="4" fontId="11" fillId="0" borderId="0" xfId="0" applyNumberFormat="1" applyFont="1"/>
    <xf numFmtId="4" fontId="11" fillId="0" borderId="4" xfId="0" applyNumberFormat="1" applyFont="1" applyBorder="1"/>
    <xf numFmtId="4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centerContinuous"/>
    </xf>
    <xf numFmtId="4" fontId="12" fillId="0" borderId="0" xfId="0" applyNumberFormat="1" applyFont="1" applyBorder="1" applyAlignment="1">
      <alignment horizontal="centerContinuous"/>
    </xf>
    <xf numFmtId="4" fontId="4" fillId="0" borderId="2" xfId="0" applyNumberFormat="1" applyFont="1" applyBorder="1"/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3" xfId="0" applyNumberFormat="1" applyFont="1" applyBorder="1" applyAlignment="1" applyProtection="1">
      <alignment horizontal="right" vertical="center" wrapText="1"/>
      <protection locked="0"/>
    </xf>
    <xf numFmtId="4" fontId="0" fillId="0" borderId="0" xfId="0" applyNumberFormat="1" applyFont="1" applyBorder="1"/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/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5" xfId="0" applyNumberFormat="1" applyFont="1" applyBorder="1"/>
    <xf numFmtId="4" fontId="2" fillId="0" borderId="0" xfId="0" applyNumberFormat="1" applyFont="1" applyBorder="1"/>
    <xf numFmtId="4" fontId="2" fillId="0" borderId="7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2" fillId="0" borderId="7" xfId="0" applyNumberFormat="1" applyFont="1" applyBorder="1"/>
    <xf numFmtId="4" fontId="0" fillId="0" borderId="8" xfId="0" applyNumberFormat="1" applyFont="1" applyBorder="1"/>
    <xf numFmtId="4" fontId="0" fillId="0" borderId="9" xfId="0" applyNumberFormat="1" applyFont="1" applyBorder="1"/>
    <xf numFmtId="4" fontId="0" fillId="0" borderId="10" xfId="0" applyNumberFormat="1" applyFont="1" applyBorder="1"/>
    <xf numFmtId="4" fontId="15" fillId="0" borderId="4" xfId="0" applyNumberFormat="1" applyFont="1" applyBorder="1"/>
    <xf numFmtId="4" fontId="3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>
      <alignment horizontal="center"/>
    </xf>
    <xf numFmtId="4" fontId="3" fillId="0" borderId="4" xfId="0" applyNumberFormat="1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locked="0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3260579</xdr:colOff>
      <xdr:row>0</xdr:row>
      <xdr:rowOff>134831</xdr:rowOff>
    </xdr:from>
    <xdr:to>
      <xdr:col>1</xdr:col>
      <xdr:colOff>4772579</xdr:colOff>
      <xdr:row>4</xdr:row>
      <xdr:rowOff>170348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A5112F-F174-4AC9-B028-B3D24123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119" y="134831"/>
          <a:ext cx="1512000" cy="797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2637465</xdr:colOff>
      <xdr:row>0</xdr:row>
      <xdr:rowOff>149821</xdr:rowOff>
    </xdr:from>
    <xdr:to>
      <xdr:col>2</xdr:col>
      <xdr:colOff>932652</xdr:colOff>
      <xdr:row>4</xdr:row>
      <xdr:rowOff>183966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EB7275-4019-406F-804D-0C5E6C58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5105" y="149821"/>
          <a:ext cx="1510827" cy="79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&amp;%20Expenditure%202016%20to%202017%20March%202017%20V7%20Rest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ashFlow"/>
      <sheetName val="Settings"/>
      <sheetName val="Credits"/>
      <sheetName val="Debits"/>
      <sheetName val="Error Checks"/>
      <sheetName val="PT Cr. PL"/>
      <sheetName val="PT Cr. CF"/>
      <sheetName val="PT Dr. PL"/>
      <sheetName val="PT Dr. CF"/>
      <sheetName val="Budget assumptions"/>
      <sheetName val="Notes"/>
    </sheetNames>
    <sheetDataSet>
      <sheetData sheetId="0"/>
      <sheetData sheetId="1"/>
      <sheetData sheetId="2">
        <row r="3">
          <cell r="Q3" t="str">
            <v>2016 to 2017</v>
          </cell>
        </row>
        <row r="6">
          <cell r="B6" t="str">
            <v>01 April 2016</v>
          </cell>
        </row>
        <row r="7">
          <cell r="B7">
            <v>42825</v>
          </cell>
        </row>
        <row r="8">
          <cell r="B8" t="str">
            <v>31 March 2017</v>
          </cell>
        </row>
      </sheetData>
      <sheetData sheetId="3"/>
      <sheetData sheetId="4"/>
      <sheetData sheetId="5">
        <row r="9">
          <cell r="D9" t="b">
            <v>1</v>
          </cell>
        </row>
        <row r="15">
          <cell r="D15" t="b">
            <v>1</v>
          </cell>
        </row>
      </sheetData>
      <sheetData sheetId="6">
        <row r="7">
          <cell r="A7" t="str">
            <v>10. Subscriptions</v>
          </cell>
          <cell r="B7">
            <v>6450</v>
          </cell>
        </row>
        <row r="8">
          <cell r="A8" t="str">
            <v>30. Events</v>
          </cell>
          <cell r="B8">
            <v>805</v>
          </cell>
        </row>
        <row r="9">
          <cell r="A9" t="str">
            <v>50. Meetings</v>
          </cell>
          <cell r="B9">
            <v>40</v>
          </cell>
        </row>
        <row r="10">
          <cell r="A10" t="str">
            <v>60. Race Entries</v>
          </cell>
          <cell r="B10">
            <v>1299.8499999999999</v>
          </cell>
        </row>
        <row r="11">
          <cell r="A11" t="str">
            <v>70. Xmas Dinner</v>
          </cell>
          <cell r="B11">
            <v>1936.6</v>
          </cell>
        </row>
        <row r="12">
          <cell r="A12" t="str">
            <v>80. BBQ</v>
          </cell>
          <cell r="B12">
            <v>450</v>
          </cell>
        </row>
        <row r="13">
          <cell r="A13" t="str">
            <v>90. DD Error</v>
          </cell>
          <cell r="B13">
            <v>214.7</v>
          </cell>
        </row>
        <row r="14">
          <cell r="A14" t="str">
            <v>95. Unknown</v>
          </cell>
          <cell r="B14">
            <v>186</v>
          </cell>
        </row>
        <row r="15">
          <cell r="A15" t="str">
            <v>Grand Total</v>
          </cell>
          <cell r="B15">
            <v>11382.150000000001</v>
          </cell>
        </row>
      </sheetData>
      <sheetData sheetId="7">
        <row r="7">
          <cell r="A7" t="str">
            <v>10. Subscriptions</v>
          </cell>
          <cell r="B7">
            <v>9289</v>
          </cell>
        </row>
        <row r="8">
          <cell r="A8" t="str">
            <v>30. Events</v>
          </cell>
          <cell r="B8">
            <v>805</v>
          </cell>
        </row>
        <row r="9">
          <cell r="A9" t="str">
            <v>50. Meetings</v>
          </cell>
          <cell r="B9">
            <v>40</v>
          </cell>
        </row>
        <row r="10">
          <cell r="A10" t="str">
            <v>60. Race Entries</v>
          </cell>
          <cell r="B10">
            <v>1732.35</v>
          </cell>
        </row>
        <row r="11">
          <cell r="A11" t="str">
            <v>70. Xmas Dinner</v>
          </cell>
          <cell r="B11">
            <v>1936.6</v>
          </cell>
        </row>
        <row r="12">
          <cell r="A12" t="str">
            <v>80. BBQ</v>
          </cell>
          <cell r="B12">
            <v>450</v>
          </cell>
        </row>
        <row r="13">
          <cell r="A13" t="str">
            <v>90. DD Error</v>
          </cell>
          <cell r="B13">
            <v>214.7</v>
          </cell>
        </row>
        <row r="14">
          <cell r="A14" t="str">
            <v>95. Unknown</v>
          </cell>
          <cell r="B14">
            <v>186</v>
          </cell>
        </row>
        <row r="15">
          <cell r="A15" t="str">
            <v>Grand Total</v>
          </cell>
          <cell r="B15">
            <v>14653.650000000001</v>
          </cell>
        </row>
      </sheetData>
      <sheetData sheetId="8">
        <row r="7">
          <cell r="A7" t="str">
            <v>05. Affiliation Fees</v>
          </cell>
          <cell r="B7">
            <v>2284</v>
          </cell>
        </row>
        <row r="8">
          <cell r="A8" t="str">
            <v>15. Club Kit</v>
          </cell>
          <cell r="B8">
            <v>1602.03</v>
          </cell>
        </row>
        <row r="9">
          <cell r="A9" t="str">
            <v>20. Coaching &amp; First Aid Training</v>
          </cell>
          <cell r="B9">
            <v>1278.8</v>
          </cell>
        </row>
        <row r="10">
          <cell r="A10" t="str">
            <v>25. BBQ</v>
          </cell>
          <cell r="B10">
            <v>1209.45</v>
          </cell>
        </row>
        <row r="11">
          <cell r="A11" t="str">
            <v>30. Hospitality</v>
          </cell>
          <cell r="B11">
            <v>253.5</v>
          </cell>
        </row>
        <row r="12">
          <cell r="A12" t="str">
            <v>35. Meetings</v>
          </cell>
          <cell r="B12">
            <v>124</v>
          </cell>
        </row>
        <row r="13">
          <cell r="A13" t="str">
            <v>40. Race Entries</v>
          </cell>
          <cell r="B13">
            <v>1318.4</v>
          </cell>
        </row>
        <row r="14">
          <cell r="A14" t="str">
            <v>50. Refund</v>
          </cell>
          <cell r="B14">
            <v>125</v>
          </cell>
        </row>
        <row r="15">
          <cell r="A15" t="str">
            <v>55. Track Events</v>
          </cell>
          <cell r="B15">
            <v>210</v>
          </cell>
        </row>
        <row r="16">
          <cell r="A16" t="str">
            <v>60. Web Site</v>
          </cell>
          <cell r="B16">
            <v>163.89000000000001</v>
          </cell>
        </row>
        <row r="17">
          <cell r="A17" t="str">
            <v>65. Xmas Dinner</v>
          </cell>
          <cell r="B17">
            <v>2262.65</v>
          </cell>
        </row>
        <row r="18">
          <cell r="A18" t="str">
            <v>70. DD Error</v>
          </cell>
          <cell r="B18">
            <v>214.7</v>
          </cell>
        </row>
        <row r="19">
          <cell r="A19" t="str">
            <v>75. Other</v>
          </cell>
          <cell r="B19">
            <v>50</v>
          </cell>
        </row>
        <row r="20">
          <cell r="A20" t="str">
            <v>Grand Total</v>
          </cell>
          <cell r="B20">
            <v>11096.42</v>
          </cell>
        </row>
      </sheetData>
      <sheetData sheetId="9">
        <row r="7">
          <cell r="A7" t="str">
            <v>05. Affiliation Fees</v>
          </cell>
          <cell r="B7">
            <v>2284</v>
          </cell>
        </row>
        <row r="8">
          <cell r="A8" t="str">
            <v>15. Club Kit</v>
          </cell>
          <cell r="B8">
            <v>1737.53</v>
          </cell>
        </row>
        <row r="9">
          <cell r="A9" t="str">
            <v>20. Coaching &amp; First Aid Training</v>
          </cell>
          <cell r="B9">
            <v>1278.8</v>
          </cell>
        </row>
        <row r="10">
          <cell r="A10" t="str">
            <v>25. BBQ</v>
          </cell>
          <cell r="B10">
            <v>1359.45</v>
          </cell>
        </row>
        <row r="11">
          <cell r="A11" t="str">
            <v>30. Hospitality</v>
          </cell>
          <cell r="B11">
            <v>253.5</v>
          </cell>
        </row>
        <row r="12">
          <cell r="A12" t="str">
            <v>35. Meetings</v>
          </cell>
          <cell r="B12">
            <v>199</v>
          </cell>
        </row>
        <row r="13">
          <cell r="A13" t="str">
            <v>40. Race Entries</v>
          </cell>
          <cell r="B13">
            <v>679.8</v>
          </cell>
        </row>
        <row r="14">
          <cell r="A14" t="str">
            <v>50. Refund</v>
          </cell>
          <cell r="B14">
            <v>208</v>
          </cell>
        </row>
        <row r="15">
          <cell r="A15" t="str">
            <v>55. Track Events</v>
          </cell>
          <cell r="B15">
            <v>35</v>
          </cell>
        </row>
        <row r="16">
          <cell r="A16" t="str">
            <v>60. Web Site</v>
          </cell>
          <cell r="B16">
            <v>163.89000000000001</v>
          </cell>
        </row>
        <row r="17">
          <cell r="A17" t="str">
            <v>65. Xmas Dinner</v>
          </cell>
          <cell r="B17">
            <v>2262.65</v>
          </cell>
        </row>
        <row r="18">
          <cell r="A18" t="str">
            <v>70. DD Error</v>
          </cell>
          <cell r="B18">
            <v>214.7</v>
          </cell>
        </row>
        <row r="19">
          <cell r="A19" t="str">
            <v>75. Other</v>
          </cell>
          <cell r="B19">
            <v>50</v>
          </cell>
        </row>
        <row r="20">
          <cell r="A20" t="str">
            <v>Grand Total</v>
          </cell>
          <cell r="B20">
            <v>10726.32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7799-FCE1-4B45-AF8F-E7BE70B66478}">
  <sheetPr>
    <pageSetUpPr fitToPage="1"/>
  </sheetPr>
  <dimension ref="B2:K56"/>
  <sheetViews>
    <sheetView tabSelected="1" topLeftCell="A46" workbookViewId="0">
      <selection activeCell="B23" sqref="B23"/>
    </sheetView>
  </sheetViews>
  <sheetFormatPr defaultColWidth="10.88671875" defaultRowHeight="15" x14ac:dyDescent="0.25"/>
  <cols>
    <col min="1" max="1" width="1.88671875" style="1" customWidth="1"/>
    <col min="2" max="2" width="80.109375" style="1" customWidth="1"/>
    <col min="3" max="5" width="14.109375" style="1" customWidth="1"/>
    <col min="6" max="6" width="2" style="1" customWidth="1"/>
    <col min="7" max="7" width="10.88671875" style="1"/>
    <col min="8" max="8" width="15.77734375" style="1" hidden="1" customWidth="1"/>
    <col min="9" max="9" width="11" style="1" hidden="1" customWidth="1"/>
    <col min="10" max="10" width="35.88671875" style="1" hidden="1" customWidth="1"/>
    <col min="11" max="11" width="11.6640625" style="1" hidden="1" customWidth="1"/>
    <col min="12" max="16384" width="10.88671875" style="1"/>
  </cols>
  <sheetData>
    <row r="2" spans="2:11" x14ac:dyDescent="0.25">
      <c r="C2" s="2"/>
      <c r="D2" s="2"/>
      <c r="E2" s="2"/>
    </row>
    <row r="3" spans="2:11" x14ac:dyDescent="0.25">
      <c r="C3" s="2"/>
      <c r="D3" s="2"/>
      <c r="E3" s="2"/>
    </row>
    <row r="4" spans="2:11" x14ac:dyDescent="0.25">
      <c r="C4" s="2"/>
      <c r="D4" s="2"/>
      <c r="E4" s="2"/>
    </row>
    <row r="5" spans="2:11" x14ac:dyDescent="0.25">
      <c r="B5" s="3" t="s">
        <v>0</v>
      </c>
      <c r="C5" s="2"/>
      <c r="D5" s="2"/>
      <c r="E5" s="2"/>
    </row>
    <row r="6" spans="2:11" ht="17.399999999999999" x14ac:dyDescent="0.25">
      <c r="B6" s="86" t="str">
        <f>"MK Lakeside Runners Profit &amp; Loss Account "&amp;Years</f>
        <v>MK Lakeside Runners Profit &amp; Loss Account 2016 to 2017</v>
      </c>
      <c r="C6" s="86"/>
      <c r="D6" s="86"/>
      <c r="E6" s="86"/>
    </row>
    <row r="7" spans="2:11" x14ac:dyDescent="0.25">
      <c r="B7" s="87" t="str">
        <f>"Financial Year - "&amp;PeriodFromLong&amp;" to "&amp;PeriodToLong</f>
        <v>Financial Year - 01 April 2016 to 31 March 2017</v>
      </c>
      <c r="C7" s="87"/>
      <c r="D7" s="87"/>
      <c r="E7" s="87"/>
    </row>
    <row r="8" spans="2:11" ht="15.6" thickBot="1" x14ac:dyDescent="0.3">
      <c r="B8" s="88"/>
      <c r="C8" s="87"/>
      <c r="D8" s="87"/>
      <c r="E8" s="87"/>
    </row>
    <row r="9" spans="2:11" x14ac:dyDescent="0.25">
      <c r="B9" s="4" t="str">
        <f>IF(ErrorCheckIE=TRUE,"","Warning - Error Here")</f>
        <v/>
      </c>
      <c r="C9" s="5" t="s">
        <v>1</v>
      </c>
      <c r="D9" s="6" t="s">
        <v>2</v>
      </c>
      <c r="E9" s="7" t="s">
        <v>3</v>
      </c>
    </row>
    <row r="10" spans="2:11" x14ac:dyDescent="0.25">
      <c r="B10" s="8"/>
      <c r="C10" s="9" t="str">
        <f>TEXT(PeriodTo,"dd/mm/yy")</f>
        <v>31/03/17</v>
      </c>
      <c r="D10" s="10">
        <v>43190</v>
      </c>
      <c r="E10" s="11">
        <v>42460</v>
      </c>
    </row>
    <row r="11" spans="2:11" x14ac:dyDescent="0.25">
      <c r="B11" s="12"/>
      <c r="C11" s="13" t="s">
        <v>4</v>
      </c>
      <c r="D11" s="14" t="s">
        <v>5</v>
      </c>
      <c r="E11" s="15" t="s">
        <v>4</v>
      </c>
    </row>
    <row r="12" spans="2:11" x14ac:dyDescent="0.25">
      <c r="B12" s="16" t="s">
        <v>6</v>
      </c>
      <c r="C12" s="17"/>
      <c r="D12" s="18"/>
      <c r="E12" s="19"/>
    </row>
    <row r="13" spans="2:11" x14ac:dyDescent="0.25">
      <c r="B13" s="12"/>
      <c r="C13" s="20"/>
      <c r="D13" s="21"/>
      <c r="E13" s="19"/>
    </row>
    <row r="14" spans="2:11" x14ac:dyDescent="0.25">
      <c r="B14" s="16" t="s">
        <v>7</v>
      </c>
      <c r="C14" s="20"/>
      <c r="D14" s="21"/>
      <c r="E14" s="19"/>
      <c r="H14" s="22" t="s">
        <v>8</v>
      </c>
      <c r="I14" s="23"/>
      <c r="J14" s="23"/>
      <c r="K14" s="23"/>
    </row>
    <row r="15" spans="2:11" x14ac:dyDescent="0.25">
      <c r="B15" s="12" t="str">
        <f t="shared" ref="B15:B26" si="0">IF($H15=TRUE,$J15,"")</f>
        <v>Subscriptions</v>
      </c>
      <c r="C15" s="20">
        <f t="shared" ref="C15:C26" si="1">IF($H15=TRUE,$K15,"")</f>
        <v>6450</v>
      </c>
      <c r="D15" s="24">
        <v>6592.5</v>
      </c>
      <c r="E15" s="25">
        <v>6325</v>
      </c>
      <c r="H15" s="23" t="b">
        <f>ISNUMBER(I15)</f>
        <v>1</v>
      </c>
      <c r="I15" s="23">
        <f>VALUE(LEFT('[1]PT Cr. PL'!A7,2))</f>
        <v>10</v>
      </c>
      <c r="J15" s="23" t="str">
        <f>MID('[1]PT Cr. PL'!A7,5,99)</f>
        <v>Subscriptions</v>
      </c>
      <c r="K15" s="23">
        <f>'[1]PT Cr. PL'!B7</f>
        <v>6450</v>
      </c>
    </row>
    <row r="16" spans="2:11" x14ac:dyDescent="0.25">
      <c r="B16" s="12" t="str">
        <f t="shared" si="0"/>
        <v>Events</v>
      </c>
      <c r="C16" s="20">
        <f t="shared" si="1"/>
        <v>805</v>
      </c>
      <c r="D16" s="24">
        <v>0</v>
      </c>
      <c r="E16" s="25">
        <v>475</v>
      </c>
      <c r="H16" s="23" t="b">
        <f t="shared" ref="H16:H26" si="2">ISNUMBER(I16)</f>
        <v>1</v>
      </c>
      <c r="I16" s="23">
        <f>VALUE(LEFT('[1]PT Cr. PL'!A8,2))</f>
        <v>30</v>
      </c>
      <c r="J16" s="23" t="str">
        <f>MID('[1]PT Cr. PL'!A8,5,99)</f>
        <v>Events</v>
      </c>
      <c r="K16" s="23">
        <f>'[1]PT Cr. PL'!B8</f>
        <v>805</v>
      </c>
    </row>
    <row r="17" spans="2:11" x14ac:dyDescent="0.25">
      <c r="B17" s="12" t="str">
        <f t="shared" si="0"/>
        <v>Meetings</v>
      </c>
      <c r="C17" s="20">
        <f t="shared" si="1"/>
        <v>40</v>
      </c>
      <c r="D17" s="24">
        <v>0</v>
      </c>
      <c r="E17" s="25">
        <v>0</v>
      </c>
      <c r="H17" s="23" t="b">
        <f t="shared" si="2"/>
        <v>1</v>
      </c>
      <c r="I17" s="23">
        <f>VALUE(LEFT('[1]PT Cr. PL'!A9,2))</f>
        <v>50</v>
      </c>
      <c r="J17" s="23" t="str">
        <f>MID('[1]PT Cr. PL'!A9,5,99)</f>
        <v>Meetings</v>
      </c>
      <c r="K17" s="23">
        <f>'[1]PT Cr. PL'!B9</f>
        <v>40</v>
      </c>
    </row>
    <row r="18" spans="2:11" x14ac:dyDescent="0.25">
      <c r="B18" s="12" t="str">
        <f t="shared" si="0"/>
        <v>Race Entries</v>
      </c>
      <c r="C18" s="20">
        <f t="shared" si="1"/>
        <v>1299.8499999999999</v>
      </c>
      <c r="D18" s="24">
        <v>680</v>
      </c>
      <c r="E18" s="25">
        <v>400</v>
      </c>
      <c r="H18" s="23" t="b">
        <f t="shared" si="2"/>
        <v>1</v>
      </c>
      <c r="I18" s="23">
        <f>VALUE(LEFT('[1]PT Cr. PL'!A10,2))</f>
        <v>60</v>
      </c>
      <c r="J18" s="23" t="str">
        <f>MID('[1]PT Cr. PL'!A10,5,99)</f>
        <v>Race Entries</v>
      </c>
      <c r="K18" s="23">
        <f>'[1]PT Cr. PL'!B10</f>
        <v>1299.8499999999999</v>
      </c>
    </row>
    <row r="19" spans="2:11" x14ac:dyDescent="0.25">
      <c r="B19" s="12" t="str">
        <f t="shared" si="0"/>
        <v>Xmas Dinner</v>
      </c>
      <c r="C19" s="20">
        <f t="shared" si="1"/>
        <v>1936.6</v>
      </c>
      <c r="D19" s="24">
        <v>2100</v>
      </c>
      <c r="E19" s="25">
        <v>3145.5</v>
      </c>
      <c r="H19" s="23" t="b">
        <f t="shared" si="2"/>
        <v>1</v>
      </c>
      <c r="I19" s="23">
        <f>VALUE(LEFT('[1]PT Cr. PL'!A11,2))</f>
        <v>70</v>
      </c>
      <c r="J19" s="23" t="str">
        <f>MID('[1]PT Cr. PL'!A11,5,99)</f>
        <v>Xmas Dinner</v>
      </c>
      <c r="K19" s="23">
        <f>'[1]PT Cr. PL'!B11</f>
        <v>1936.6</v>
      </c>
    </row>
    <row r="20" spans="2:11" x14ac:dyDescent="0.25">
      <c r="B20" s="12" t="str">
        <f t="shared" si="0"/>
        <v>BBQ</v>
      </c>
      <c r="C20" s="20">
        <f t="shared" si="1"/>
        <v>450</v>
      </c>
      <c r="D20" s="24">
        <v>450</v>
      </c>
      <c r="E20" s="25">
        <v>117</v>
      </c>
      <c r="H20" s="23" t="b">
        <f t="shared" si="2"/>
        <v>1</v>
      </c>
      <c r="I20" s="23">
        <f>VALUE(LEFT('[1]PT Cr. PL'!A12,2))</f>
        <v>80</v>
      </c>
      <c r="J20" s="23" t="str">
        <f>MID('[1]PT Cr. PL'!A12,5,99)</f>
        <v>BBQ</v>
      </c>
      <c r="K20" s="23">
        <f>'[1]PT Cr. PL'!B12</f>
        <v>450</v>
      </c>
    </row>
    <row r="21" spans="2:11" x14ac:dyDescent="0.25">
      <c r="B21" s="12" t="str">
        <f t="shared" si="0"/>
        <v>DD Error</v>
      </c>
      <c r="C21" s="20">
        <f t="shared" si="1"/>
        <v>214.7</v>
      </c>
      <c r="D21" s="24">
        <v>0</v>
      </c>
      <c r="E21" s="25">
        <v>0</v>
      </c>
      <c r="H21" s="23" t="b">
        <f t="shared" si="2"/>
        <v>1</v>
      </c>
      <c r="I21" s="23">
        <f>VALUE(LEFT('[1]PT Cr. PL'!A13,2))</f>
        <v>90</v>
      </c>
      <c r="J21" s="23" t="str">
        <f>MID('[1]PT Cr. PL'!A13,5,99)</f>
        <v>DD Error</v>
      </c>
      <c r="K21" s="23">
        <f>'[1]PT Cr. PL'!B13</f>
        <v>214.7</v>
      </c>
    </row>
    <row r="22" spans="2:11" x14ac:dyDescent="0.25">
      <c r="B22" s="12" t="str">
        <f t="shared" si="0"/>
        <v>Unknown</v>
      </c>
      <c r="C22" s="20">
        <f t="shared" si="1"/>
        <v>186</v>
      </c>
      <c r="D22" s="24">
        <v>0</v>
      </c>
      <c r="E22" s="25">
        <v>0</v>
      </c>
      <c r="H22" s="23" t="b">
        <f t="shared" si="2"/>
        <v>1</v>
      </c>
      <c r="I22" s="23">
        <f>VALUE(LEFT('[1]PT Cr. PL'!A14,2))</f>
        <v>95</v>
      </c>
      <c r="J22" s="23" t="str">
        <f>MID('[1]PT Cr. PL'!A14,5,99)</f>
        <v>Unknown</v>
      </c>
      <c r="K22" s="23">
        <f>'[1]PT Cr. PL'!B14</f>
        <v>186</v>
      </c>
    </row>
    <row r="23" spans="2:11" x14ac:dyDescent="0.25">
      <c r="B23" s="85" t="s">
        <v>9</v>
      </c>
      <c r="C23" s="20">
        <v>0</v>
      </c>
      <c r="D23" s="24">
        <v>0</v>
      </c>
      <c r="E23" s="25">
        <v>727.26</v>
      </c>
      <c r="H23" s="23" t="b">
        <f t="shared" si="2"/>
        <v>0</v>
      </c>
      <c r="I23" s="23" t="e">
        <f>VALUE(LEFT('[1]PT Cr. PL'!A15,2))</f>
        <v>#VALUE!</v>
      </c>
      <c r="J23" s="23" t="str">
        <f>MID('[1]PT Cr. PL'!A15,5,99)</f>
        <v>d Total</v>
      </c>
      <c r="K23" s="23">
        <f>'[1]PT Cr. PL'!B15</f>
        <v>11382.150000000001</v>
      </c>
    </row>
    <row r="24" spans="2:11" x14ac:dyDescent="0.25">
      <c r="B24" s="12" t="str">
        <f t="shared" si="0"/>
        <v/>
      </c>
      <c r="C24" s="20" t="str">
        <f t="shared" si="1"/>
        <v/>
      </c>
      <c r="D24" s="24"/>
      <c r="E24" s="25"/>
      <c r="H24" s="23" t="b">
        <f t="shared" si="2"/>
        <v>0</v>
      </c>
      <c r="I24" s="23" t="e">
        <f>VALUE(LEFT('[1]PT Cr. PL'!A16,2))</f>
        <v>#VALUE!</v>
      </c>
      <c r="J24" s="23" t="str">
        <f>MID('[1]PT Cr. PL'!A16,5,99)</f>
        <v/>
      </c>
      <c r="K24" s="23">
        <f>'[1]PT Cr. PL'!B16</f>
        <v>0</v>
      </c>
    </row>
    <row r="25" spans="2:11" x14ac:dyDescent="0.25">
      <c r="B25" s="12" t="str">
        <f t="shared" si="0"/>
        <v/>
      </c>
      <c r="C25" s="20" t="str">
        <f t="shared" si="1"/>
        <v/>
      </c>
      <c r="D25" s="24"/>
      <c r="E25" s="25"/>
      <c r="H25" s="23" t="b">
        <f t="shared" si="2"/>
        <v>0</v>
      </c>
      <c r="I25" s="23" t="e">
        <f>VALUE(LEFT('[1]PT Cr. PL'!A17,2))</f>
        <v>#VALUE!</v>
      </c>
      <c r="J25" s="23" t="str">
        <f>MID('[1]PT Cr. PL'!A17,5,99)</f>
        <v/>
      </c>
      <c r="K25" s="23">
        <f>'[1]PT Cr. PL'!B17</f>
        <v>0</v>
      </c>
    </row>
    <row r="26" spans="2:11" x14ac:dyDescent="0.25">
      <c r="B26" s="12" t="str">
        <f t="shared" si="0"/>
        <v/>
      </c>
      <c r="C26" s="20" t="str">
        <f t="shared" si="1"/>
        <v/>
      </c>
      <c r="D26" s="24"/>
      <c r="E26" s="25"/>
      <c r="H26" s="23" t="b">
        <f t="shared" si="2"/>
        <v>0</v>
      </c>
      <c r="I26" s="23" t="e">
        <f>VALUE(LEFT('[1]PT Cr. PL'!A18,2))</f>
        <v>#VALUE!</v>
      </c>
      <c r="J26" s="23" t="str">
        <f>MID('[1]PT Cr. PL'!A18,5,99)</f>
        <v/>
      </c>
      <c r="K26" s="23">
        <f>'[1]PT Cr. PL'!B18</f>
        <v>0</v>
      </c>
    </row>
    <row r="27" spans="2:11" x14ac:dyDescent="0.25">
      <c r="B27" s="12"/>
      <c r="C27" s="20"/>
      <c r="D27" s="27"/>
      <c r="E27" s="28"/>
    </row>
    <row r="28" spans="2:11" ht="15.6" thickBot="1" x14ac:dyDescent="0.3">
      <c r="B28" s="29" t="s">
        <v>10</v>
      </c>
      <c r="C28" s="30">
        <f>SUM(C15:C27)</f>
        <v>11382.150000000001</v>
      </c>
      <c r="D28" s="31">
        <f>SUM(D15:D27)</f>
        <v>9822.5</v>
      </c>
      <c r="E28" s="32">
        <f>SUM(E15:E27)</f>
        <v>11189.76</v>
      </c>
    </row>
    <row r="29" spans="2:11" ht="16.2" thickTop="1" thickBot="1" x14ac:dyDescent="0.3">
      <c r="B29" s="33"/>
      <c r="C29" s="34"/>
      <c r="D29" s="35"/>
      <c r="E29" s="36"/>
    </row>
    <row r="30" spans="2:11" x14ac:dyDescent="0.25">
      <c r="D30" s="37"/>
      <c r="E30" s="38"/>
    </row>
    <row r="31" spans="2:11" ht="15.6" thickBot="1" x14ac:dyDescent="0.3">
      <c r="D31" s="37"/>
      <c r="E31" s="38"/>
    </row>
    <row r="32" spans="2:11" x14ac:dyDescent="0.25">
      <c r="B32" s="39" t="s">
        <v>11</v>
      </c>
      <c r="C32" s="40"/>
      <c r="D32" s="41"/>
      <c r="E32" s="42"/>
    </row>
    <row r="33" spans="2:11" x14ac:dyDescent="0.25">
      <c r="B33" s="12"/>
      <c r="C33" s="20"/>
      <c r="D33" s="27"/>
      <c r="E33" s="28"/>
      <c r="H33" s="22" t="s">
        <v>8</v>
      </c>
      <c r="I33" s="23"/>
      <c r="J33" s="23"/>
      <c r="K33" s="23"/>
    </row>
    <row r="34" spans="2:11" x14ac:dyDescent="0.25">
      <c r="B34" s="12" t="str">
        <f t="shared" ref="B34:B51" si="3">IF($H34=TRUE,$J34,"")</f>
        <v>Affiliation Fees</v>
      </c>
      <c r="C34" s="20">
        <f t="shared" ref="C34:C51" si="4">IF($H34=TRUE,$K34,"")</f>
        <v>2284</v>
      </c>
      <c r="D34" s="24">
        <v>2172</v>
      </c>
      <c r="E34" s="25">
        <v>1596</v>
      </c>
      <c r="H34" s="23" t="b">
        <f>ISNUMBER(I34)</f>
        <v>1</v>
      </c>
      <c r="I34" s="23">
        <f>VALUE(LEFT('[1]PT Dr. PL'!A7,2))</f>
        <v>5</v>
      </c>
      <c r="J34" s="23" t="str">
        <f>MID('[1]PT Dr. PL'!A7,5,99)</f>
        <v>Affiliation Fees</v>
      </c>
      <c r="K34" s="23">
        <f>'[1]PT Dr. PL'!B7</f>
        <v>2284</v>
      </c>
    </row>
    <row r="35" spans="2:11" x14ac:dyDescent="0.25">
      <c r="B35" s="12" t="str">
        <f t="shared" si="3"/>
        <v>Club Kit</v>
      </c>
      <c r="C35" s="20">
        <f t="shared" si="4"/>
        <v>1602.03</v>
      </c>
      <c r="D35" s="24">
        <v>1274</v>
      </c>
      <c r="E35" s="25">
        <v>2875.61</v>
      </c>
      <c r="H35" s="23" t="b">
        <f t="shared" ref="H35:H51" si="5">ISNUMBER(I35)</f>
        <v>1</v>
      </c>
      <c r="I35" s="23">
        <f>VALUE(LEFT('[1]PT Dr. PL'!A8,2))</f>
        <v>15</v>
      </c>
      <c r="J35" s="23" t="str">
        <f>MID('[1]PT Dr. PL'!A8,5,99)</f>
        <v>Club Kit</v>
      </c>
      <c r="K35" s="23">
        <f>'[1]PT Dr. PL'!B8</f>
        <v>1602.03</v>
      </c>
    </row>
    <row r="36" spans="2:11" x14ac:dyDescent="0.25">
      <c r="B36" s="12" t="str">
        <f t="shared" si="3"/>
        <v>Coaching &amp; First Aid Training</v>
      </c>
      <c r="C36" s="20">
        <f t="shared" si="4"/>
        <v>1278.8</v>
      </c>
      <c r="D36" s="24">
        <v>1570</v>
      </c>
      <c r="E36" s="25">
        <v>1365.13</v>
      </c>
      <c r="H36" s="23" t="b">
        <f t="shared" si="5"/>
        <v>1</v>
      </c>
      <c r="I36" s="23">
        <f>VALUE(LEFT('[1]PT Dr. PL'!A9,2))</f>
        <v>20</v>
      </c>
      <c r="J36" s="23" t="str">
        <f>MID('[1]PT Dr. PL'!A9,5,99)</f>
        <v>Coaching &amp; First Aid Training</v>
      </c>
      <c r="K36" s="23">
        <f>'[1]PT Dr. PL'!B9</f>
        <v>1278.8</v>
      </c>
    </row>
    <row r="37" spans="2:11" x14ac:dyDescent="0.25">
      <c r="B37" s="12" t="str">
        <f t="shared" si="3"/>
        <v>BBQ</v>
      </c>
      <c r="C37" s="20">
        <f t="shared" si="4"/>
        <v>1209.45</v>
      </c>
      <c r="D37" s="24">
        <v>1200</v>
      </c>
      <c r="E37" s="25">
        <v>683.79</v>
      </c>
      <c r="H37" s="23" t="b">
        <f t="shared" si="5"/>
        <v>1</v>
      </c>
      <c r="I37" s="23">
        <f>VALUE(LEFT('[1]PT Dr. PL'!A10,2))</f>
        <v>25</v>
      </c>
      <c r="J37" s="23" t="str">
        <f>MID('[1]PT Dr. PL'!A10,5,99)</f>
        <v>BBQ</v>
      </c>
      <c r="K37" s="23">
        <f>'[1]PT Dr. PL'!B10</f>
        <v>1209.45</v>
      </c>
    </row>
    <row r="38" spans="2:11" x14ac:dyDescent="0.25">
      <c r="B38" s="12" t="str">
        <f t="shared" si="3"/>
        <v>Hospitality</v>
      </c>
      <c r="C38" s="20">
        <f t="shared" si="4"/>
        <v>253.5</v>
      </c>
      <c r="D38" s="24">
        <v>200</v>
      </c>
      <c r="E38" s="25">
        <v>87.44</v>
      </c>
      <c r="H38" s="23" t="b">
        <f t="shared" si="5"/>
        <v>1</v>
      </c>
      <c r="I38" s="23">
        <f>VALUE(LEFT('[1]PT Dr. PL'!A11,2))</f>
        <v>30</v>
      </c>
      <c r="J38" s="23" t="str">
        <f>MID('[1]PT Dr. PL'!A11,5,99)</f>
        <v>Hospitality</v>
      </c>
      <c r="K38" s="23">
        <f>'[1]PT Dr. PL'!B11</f>
        <v>253.5</v>
      </c>
    </row>
    <row r="39" spans="2:11" x14ac:dyDescent="0.25">
      <c r="B39" s="12" t="str">
        <f t="shared" si="3"/>
        <v>Meetings</v>
      </c>
      <c r="C39" s="20">
        <f t="shared" si="4"/>
        <v>124</v>
      </c>
      <c r="D39" s="24">
        <v>75</v>
      </c>
      <c r="E39" s="25">
        <v>43</v>
      </c>
      <c r="H39" s="23" t="b">
        <f t="shared" si="5"/>
        <v>1</v>
      </c>
      <c r="I39" s="23">
        <f>VALUE(LEFT('[1]PT Dr. PL'!A12,2))</f>
        <v>35</v>
      </c>
      <c r="J39" s="23" t="str">
        <f>MID('[1]PT Dr. PL'!A12,5,99)</f>
        <v>Meetings</v>
      </c>
      <c r="K39" s="23">
        <f>'[1]PT Dr. PL'!B12</f>
        <v>124</v>
      </c>
    </row>
    <row r="40" spans="2:11" x14ac:dyDescent="0.25">
      <c r="B40" s="12" t="str">
        <f t="shared" si="3"/>
        <v>Race Entries</v>
      </c>
      <c r="C40" s="20">
        <f t="shared" si="4"/>
        <v>1318.4</v>
      </c>
      <c r="D40" s="24">
        <v>679.8</v>
      </c>
      <c r="E40" s="25">
        <v>660</v>
      </c>
      <c r="H40" s="23" t="b">
        <f t="shared" si="5"/>
        <v>1</v>
      </c>
      <c r="I40" s="23">
        <f>VALUE(LEFT('[1]PT Dr. PL'!A13,2))</f>
        <v>40</v>
      </c>
      <c r="J40" s="23" t="str">
        <f>MID('[1]PT Dr. PL'!A13,5,99)</f>
        <v>Race Entries</v>
      </c>
      <c r="K40" s="23">
        <f>'[1]PT Dr. PL'!B13</f>
        <v>1318.4</v>
      </c>
    </row>
    <row r="41" spans="2:11" x14ac:dyDescent="0.25">
      <c r="B41" s="12" t="str">
        <f t="shared" si="3"/>
        <v>Refund</v>
      </c>
      <c r="C41" s="20">
        <f t="shared" si="4"/>
        <v>125</v>
      </c>
      <c r="D41" s="24">
        <v>0</v>
      </c>
      <c r="E41" s="25">
        <v>0</v>
      </c>
      <c r="H41" s="23" t="b">
        <f t="shared" si="5"/>
        <v>1</v>
      </c>
      <c r="I41" s="23">
        <f>VALUE(LEFT('[1]PT Dr. PL'!A14,2))</f>
        <v>50</v>
      </c>
      <c r="J41" s="23" t="str">
        <f>MID('[1]PT Dr. PL'!A14,5,99)</f>
        <v>Refund</v>
      </c>
      <c r="K41" s="23">
        <f>'[1]PT Dr. PL'!B14</f>
        <v>125</v>
      </c>
    </row>
    <row r="42" spans="2:11" x14ac:dyDescent="0.25">
      <c r="B42" s="12" t="str">
        <f t="shared" si="3"/>
        <v>Track Events</v>
      </c>
      <c r="C42" s="20">
        <f t="shared" si="4"/>
        <v>210</v>
      </c>
      <c r="D42" s="24">
        <v>280</v>
      </c>
      <c r="E42" s="25">
        <v>270</v>
      </c>
      <c r="H42" s="23" t="b">
        <f t="shared" si="5"/>
        <v>1</v>
      </c>
      <c r="I42" s="23">
        <f>VALUE(LEFT('[1]PT Dr. PL'!A15,2))</f>
        <v>55</v>
      </c>
      <c r="J42" s="23" t="str">
        <f>MID('[1]PT Dr. PL'!A15,5,99)</f>
        <v>Track Events</v>
      </c>
      <c r="K42" s="23">
        <f>'[1]PT Dr. PL'!B15</f>
        <v>210</v>
      </c>
    </row>
    <row r="43" spans="2:11" x14ac:dyDescent="0.25">
      <c r="B43" s="12" t="str">
        <f t="shared" si="3"/>
        <v>Web Site</v>
      </c>
      <c r="C43" s="20">
        <f t="shared" si="4"/>
        <v>163.89000000000001</v>
      </c>
      <c r="D43" s="24">
        <v>0</v>
      </c>
      <c r="E43" s="25">
        <v>149.99</v>
      </c>
      <c r="H43" s="23" t="b">
        <f t="shared" si="5"/>
        <v>1</v>
      </c>
      <c r="I43" s="23">
        <f>VALUE(LEFT('[1]PT Dr. PL'!A16,2))</f>
        <v>60</v>
      </c>
      <c r="J43" s="23" t="str">
        <f>MID('[1]PT Dr. PL'!A16,5,99)</f>
        <v>Web Site</v>
      </c>
      <c r="K43" s="23">
        <f>'[1]PT Dr. PL'!B16</f>
        <v>163.89000000000001</v>
      </c>
    </row>
    <row r="44" spans="2:11" x14ac:dyDescent="0.25">
      <c r="B44" s="12" t="str">
        <f t="shared" si="3"/>
        <v>Xmas Dinner</v>
      </c>
      <c r="C44" s="20">
        <f t="shared" si="4"/>
        <v>2262.65</v>
      </c>
      <c r="D44" s="24">
        <v>2400</v>
      </c>
      <c r="E44" s="25">
        <v>3640.51</v>
      </c>
      <c r="H44" s="23" t="b">
        <f t="shared" si="5"/>
        <v>1</v>
      </c>
      <c r="I44" s="23">
        <f>VALUE(LEFT('[1]PT Dr. PL'!A17,2))</f>
        <v>65</v>
      </c>
      <c r="J44" s="23" t="str">
        <f>MID('[1]PT Dr. PL'!A17,5,99)</f>
        <v>Xmas Dinner</v>
      </c>
      <c r="K44" s="23">
        <f>'[1]PT Dr. PL'!B17</f>
        <v>2262.65</v>
      </c>
    </row>
    <row r="45" spans="2:11" x14ac:dyDescent="0.25">
      <c r="B45" s="12" t="str">
        <f t="shared" si="3"/>
        <v>DD Error</v>
      </c>
      <c r="C45" s="20">
        <f t="shared" si="4"/>
        <v>214.7</v>
      </c>
      <c r="D45" s="24">
        <v>0</v>
      </c>
      <c r="E45" s="25">
        <v>0</v>
      </c>
      <c r="H45" s="23" t="b">
        <f t="shared" si="5"/>
        <v>1</v>
      </c>
      <c r="I45" s="23">
        <f>VALUE(LEFT('[1]PT Dr. PL'!A18,2))</f>
        <v>70</v>
      </c>
      <c r="J45" s="23" t="str">
        <f>MID('[1]PT Dr. PL'!A18,5,99)</f>
        <v>DD Error</v>
      </c>
      <c r="K45" s="23">
        <f>'[1]PT Dr. PL'!B18</f>
        <v>214.7</v>
      </c>
    </row>
    <row r="46" spans="2:11" x14ac:dyDescent="0.25">
      <c r="B46" s="12" t="str">
        <f t="shared" si="3"/>
        <v>Other</v>
      </c>
      <c r="C46" s="20">
        <f t="shared" si="4"/>
        <v>50</v>
      </c>
      <c r="D46" s="24">
        <v>0</v>
      </c>
      <c r="E46" s="25">
        <v>0</v>
      </c>
      <c r="H46" s="23" t="b">
        <f t="shared" si="5"/>
        <v>1</v>
      </c>
      <c r="I46" s="23">
        <f>VALUE(LEFT('[1]PT Dr. PL'!A19,2))</f>
        <v>75</v>
      </c>
      <c r="J46" s="23" t="str">
        <f>MID('[1]PT Dr. PL'!A19,5,99)</f>
        <v>Other</v>
      </c>
      <c r="K46" s="23">
        <f>'[1]PT Dr. PL'!B19</f>
        <v>50</v>
      </c>
    </row>
    <row r="47" spans="2:11" ht="15.6" x14ac:dyDescent="0.3">
      <c r="B47" s="26"/>
      <c r="C47" s="20"/>
      <c r="D47" s="24"/>
      <c r="E47" s="25"/>
      <c r="H47" s="23" t="b">
        <f t="shared" si="5"/>
        <v>0</v>
      </c>
      <c r="I47" s="23" t="e">
        <f>VALUE(LEFT('[1]PT Dr. PL'!A20,2))</f>
        <v>#VALUE!</v>
      </c>
      <c r="J47" s="23" t="str">
        <f>MID('[1]PT Dr. PL'!A20,5,99)</f>
        <v>d Total</v>
      </c>
      <c r="K47" s="23">
        <f>'[1]PT Dr. PL'!B20</f>
        <v>11096.42</v>
      </c>
    </row>
    <row r="48" spans="2:11" x14ac:dyDescent="0.25">
      <c r="B48" s="12" t="str">
        <f t="shared" si="3"/>
        <v/>
      </c>
      <c r="C48" s="20" t="str">
        <f t="shared" si="4"/>
        <v/>
      </c>
      <c r="D48" s="24"/>
      <c r="E48" s="25"/>
      <c r="H48" s="23" t="b">
        <f t="shared" si="5"/>
        <v>0</v>
      </c>
      <c r="I48" s="23" t="e">
        <f>VALUE(LEFT('[1]PT Dr. PL'!A21,2))</f>
        <v>#VALUE!</v>
      </c>
      <c r="J48" s="23" t="str">
        <f>MID('[1]PT Dr. PL'!A21,5,99)</f>
        <v/>
      </c>
      <c r="K48" s="23">
        <f>'[1]PT Dr. PL'!B21</f>
        <v>0</v>
      </c>
    </row>
    <row r="49" spans="2:11" x14ac:dyDescent="0.25">
      <c r="B49" s="12" t="str">
        <f t="shared" si="3"/>
        <v/>
      </c>
      <c r="C49" s="20" t="str">
        <f t="shared" si="4"/>
        <v/>
      </c>
      <c r="D49" s="24"/>
      <c r="E49" s="25"/>
      <c r="H49" s="23" t="b">
        <f t="shared" si="5"/>
        <v>0</v>
      </c>
      <c r="I49" s="23" t="e">
        <f>VALUE(LEFT('[1]PT Dr. PL'!A22,2))</f>
        <v>#VALUE!</v>
      </c>
      <c r="J49" s="23" t="str">
        <f>MID('[1]PT Dr. PL'!A22,5,99)</f>
        <v/>
      </c>
      <c r="K49" s="23">
        <f>'[1]PT Dr. PL'!B22</f>
        <v>0</v>
      </c>
    </row>
    <row r="50" spans="2:11" x14ac:dyDescent="0.25">
      <c r="B50" s="12" t="str">
        <f t="shared" si="3"/>
        <v/>
      </c>
      <c r="C50" s="20" t="str">
        <f t="shared" si="4"/>
        <v/>
      </c>
      <c r="D50" s="24"/>
      <c r="E50" s="25"/>
      <c r="H50" s="23" t="b">
        <f t="shared" si="5"/>
        <v>0</v>
      </c>
      <c r="I50" s="23" t="e">
        <f>VALUE(LEFT('[1]PT Dr. PL'!A23,2))</f>
        <v>#VALUE!</v>
      </c>
      <c r="J50" s="23" t="str">
        <f>MID('[1]PT Dr. PL'!A23,5,99)</f>
        <v/>
      </c>
      <c r="K50" s="23">
        <f>'[1]PT Dr. PL'!B23</f>
        <v>0</v>
      </c>
    </row>
    <row r="51" spans="2:11" x14ac:dyDescent="0.25">
      <c r="B51" s="12" t="str">
        <f t="shared" si="3"/>
        <v/>
      </c>
      <c r="C51" s="20" t="str">
        <f t="shared" si="4"/>
        <v/>
      </c>
      <c r="D51" s="24"/>
      <c r="E51" s="25"/>
      <c r="H51" s="23" t="b">
        <f t="shared" si="5"/>
        <v>0</v>
      </c>
      <c r="I51" s="23" t="e">
        <f>VALUE(LEFT('[1]PT Dr. PL'!A24,2))</f>
        <v>#VALUE!</v>
      </c>
      <c r="J51" s="23" t="str">
        <f>MID('[1]PT Dr. PL'!A24,5,99)</f>
        <v/>
      </c>
      <c r="K51" s="23">
        <f>'[1]PT Dr. PL'!B24</f>
        <v>0</v>
      </c>
    </row>
    <row r="52" spans="2:11" x14ac:dyDescent="0.25">
      <c r="B52" s="12"/>
      <c r="C52" s="20"/>
      <c r="D52" s="27"/>
      <c r="E52" s="28"/>
    </row>
    <row r="53" spans="2:11" ht="15.6" thickBot="1" x14ac:dyDescent="0.3">
      <c r="B53" s="29" t="s">
        <v>12</v>
      </c>
      <c r="C53" s="30">
        <f>SUM(C34:C52)</f>
        <v>11096.42</v>
      </c>
      <c r="D53" s="31">
        <f>SUM(D34:D52)</f>
        <v>9850.7999999999993</v>
      </c>
      <c r="E53" s="32">
        <f>SUM(E34:E52)</f>
        <v>11371.470000000001</v>
      </c>
    </row>
    <row r="54" spans="2:11" ht="15.6" thickTop="1" x14ac:dyDescent="0.25">
      <c r="B54" s="12"/>
      <c r="C54" s="20"/>
      <c r="D54" s="27"/>
      <c r="E54" s="28"/>
    </row>
    <row r="55" spans="2:11" ht="15.6" thickBot="1" x14ac:dyDescent="0.3">
      <c r="B55" s="43" t="s">
        <v>13</v>
      </c>
      <c r="C55" s="44">
        <f>C28-C53</f>
        <v>285.73000000000138</v>
      </c>
      <c r="D55" s="45">
        <f>D28-D53</f>
        <v>-28.299999999999272</v>
      </c>
      <c r="E55" s="46">
        <f>E28-E53</f>
        <v>-181.71000000000095</v>
      </c>
    </row>
    <row r="56" spans="2:11" ht="16.2" thickTop="1" thickBot="1" x14ac:dyDescent="0.3">
      <c r="B56" s="33"/>
      <c r="C56" s="34"/>
      <c r="D56" s="34"/>
      <c r="E56" s="47"/>
    </row>
  </sheetData>
  <mergeCells count="2">
    <mergeCell ref="B6:E6"/>
    <mergeCell ref="B7:E8"/>
  </mergeCells>
  <pageMargins left="0.7" right="0.7" top="0.75" bottom="0.75" header="0.3" footer="0.3"/>
  <pageSetup paperSize="9"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7B194-5025-466B-BD78-958C423B86EE}">
  <sheetPr>
    <pageSetUpPr fitToPage="1"/>
  </sheetPr>
  <dimension ref="B1:L63"/>
  <sheetViews>
    <sheetView workbookViewId="0">
      <selection activeCell="I1" sqref="I1:L1048576"/>
    </sheetView>
  </sheetViews>
  <sheetFormatPr defaultColWidth="10.88671875" defaultRowHeight="15" x14ac:dyDescent="0.25"/>
  <cols>
    <col min="1" max="1" width="2.44140625" style="51" customWidth="1"/>
    <col min="2" max="2" width="46.88671875" style="51" customWidth="1"/>
    <col min="3" max="3" width="27.5546875" style="51" customWidth="1"/>
    <col min="4" max="5" width="14.44140625" style="51" customWidth="1"/>
    <col min="6" max="6" width="14.109375" style="51" customWidth="1"/>
    <col min="7" max="7" width="2.6640625" style="51" customWidth="1"/>
    <col min="8" max="8" width="10.88671875" style="51"/>
    <col min="9" max="9" width="12.88671875" style="51" hidden="1" customWidth="1"/>
    <col min="10" max="10" width="11" style="51" hidden="1" customWidth="1"/>
    <col min="11" max="11" width="32.44140625" style="51" hidden="1" customWidth="1"/>
    <col min="12" max="12" width="11.21875" style="51" hidden="1" customWidth="1"/>
    <col min="13" max="16384" width="10.88671875" style="51"/>
  </cols>
  <sheetData>
    <row r="1" spans="2:12" x14ac:dyDescent="0.25">
      <c r="B1" s="48"/>
      <c r="C1" s="49"/>
      <c r="D1" s="49"/>
      <c r="E1" s="49"/>
      <c r="F1" s="50"/>
    </row>
    <row r="2" spans="2:12" x14ac:dyDescent="0.25">
      <c r="B2" s="52"/>
      <c r="C2" s="53"/>
      <c r="D2" s="54"/>
      <c r="E2" s="54"/>
      <c r="F2" s="55"/>
    </row>
    <row r="3" spans="2:12" x14ac:dyDescent="0.25">
      <c r="B3" s="52"/>
      <c r="C3" s="53"/>
      <c r="D3" s="54"/>
      <c r="E3" s="54"/>
      <c r="F3" s="55"/>
    </row>
    <row r="4" spans="2:12" x14ac:dyDescent="0.25">
      <c r="B4" s="52"/>
      <c r="C4" s="53"/>
      <c r="D4" s="54"/>
      <c r="E4" s="54"/>
      <c r="F4" s="55"/>
    </row>
    <row r="5" spans="2:12" ht="15.6" x14ac:dyDescent="0.3">
      <c r="B5" s="56" t="s">
        <v>0</v>
      </c>
      <c r="C5" s="57"/>
      <c r="D5" s="54"/>
      <c r="E5" s="54"/>
      <c r="F5" s="55"/>
    </row>
    <row r="6" spans="2:12" ht="17.399999999999999" x14ac:dyDescent="0.25">
      <c r="B6" s="89" t="str">
        <f>"MK Lakeside Runners Cash Flow "&amp;Years</f>
        <v>MK Lakeside Runners Cash Flow 2016 to 2017</v>
      </c>
      <c r="C6" s="86"/>
      <c r="D6" s="86"/>
      <c r="E6" s="86"/>
      <c r="F6" s="90"/>
    </row>
    <row r="7" spans="2:12" x14ac:dyDescent="0.25">
      <c r="B7" s="91" t="str">
        <f>"Period - "&amp;PeriodFromLong&amp;" to "&amp;PeriodToLong&amp;""</f>
        <v>Period - 01 April 2016 to 31 March 2017</v>
      </c>
      <c r="C7" s="87"/>
      <c r="D7" s="87"/>
      <c r="E7" s="87"/>
      <c r="F7" s="92"/>
    </row>
    <row r="8" spans="2:12" ht="15.6" thickBot="1" x14ac:dyDescent="0.3">
      <c r="B8" s="93"/>
      <c r="C8" s="94"/>
      <c r="D8" s="87"/>
      <c r="E8" s="87"/>
      <c r="F8" s="92"/>
    </row>
    <row r="9" spans="2:12" x14ac:dyDescent="0.25">
      <c r="B9" s="4" t="str">
        <f>IF(ErrorCheckCF=TRUE,"","Warning - Error Here")</f>
        <v/>
      </c>
      <c r="C9" s="58"/>
      <c r="D9" s="59" t="str">
        <f>"Actual to "&amp;PeriodToLong</f>
        <v>Actual to 31 March 2017</v>
      </c>
      <c r="E9" s="59"/>
      <c r="F9" s="60"/>
    </row>
    <row r="10" spans="2:12" ht="15.6" x14ac:dyDescent="0.3">
      <c r="B10" s="26"/>
      <c r="C10" s="61"/>
      <c r="D10" s="61"/>
      <c r="E10" s="61"/>
      <c r="F10" s="62"/>
    </row>
    <row r="11" spans="2:12" x14ac:dyDescent="0.25">
      <c r="B11" s="16" t="s">
        <v>14</v>
      </c>
      <c r="C11" s="63"/>
      <c r="D11" s="17">
        <v>7931.06</v>
      </c>
      <c r="E11" s="17"/>
      <c r="F11" s="62">
        <v>6639.84</v>
      </c>
    </row>
    <row r="12" spans="2:12" ht="15.6" x14ac:dyDescent="0.3">
      <c r="B12" s="26"/>
      <c r="C12" s="61"/>
      <c r="D12" s="61"/>
      <c r="E12" s="61"/>
      <c r="F12" s="62"/>
    </row>
    <row r="13" spans="2:12" ht="15.6" x14ac:dyDescent="0.3">
      <c r="B13" s="16" t="s">
        <v>15</v>
      </c>
      <c r="C13" s="63"/>
      <c r="D13" s="61"/>
      <c r="E13" s="61"/>
      <c r="F13" s="62"/>
      <c r="I13" s="22" t="s">
        <v>8</v>
      </c>
      <c r="J13" s="23"/>
      <c r="K13" s="23"/>
      <c r="L13" s="23"/>
    </row>
    <row r="14" spans="2:12" ht="15.6" x14ac:dyDescent="0.3">
      <c r="B14" s="64" t="str">
        <f>IF($I14=TRUE,$K14,"")</f>
        <v>Subscriptions</v>
      </c>
      <c r="C14" s="65"/>
      <c r="D14" s="61">
        <f>IF($I14=TRUE,$L14,"")</f>
        <v>9289</v>
      </c>
      <c r="E14" s="61"/>
      <c r="F14" s="25">
        <v>7945</v>
      </c>
      <c r="I14" s="23" t="b">
        <f>ISNUMBER(J14)</f>
        <v>1</v>
      </c>
      <c r="J14" s="23">
        <f>VALUE(LEFT('[1]PT Cr. CF'!A7,2))</f>
        <v>10</v>
      </c>
      <c r="K14" s="23" t="str">
        <f>MID('[1]PT Cr. CF'!A7,5,99)</f>
        <v>Subscriptions</v>
      </c>
      <c r="L14" s="23">
        <f>'[1]PT Cr. CF'!B7</f>
        <v>9289</v>
      </c>
    </row>
    <row r="15" spans="2:12" ht="15.6" x14ac:dyDescent="0.3">
      <c r="B15" s="64" t="str">
        <f t="shared" ref="B15:B25" si="0">IF($I15=TRUE,$K15,"")</f>
        <v>Events</v>
      </c>
      <c r="C15" s="65"/>
      <c r="D15" s="61">
        <f t="shared" ref="D15:D25" si="1">IF($I15=TRUE,$L15,"")</f>
        <v>805</v>
      </c>
      <c r="E15" s="61"/>
      <c r="F15" s="25">
        <v>475</v>
      </c>
      <c r="I15" s="23" t="b">
        <f t="shared" ref="I15:I25" si="2">ISNUMBER(J15)</f>
        <v>1</v>
      </c>
      <c r="J15" s="23">
        <f>VALUE(LEFT('[1]PT Cr. CF'!A8,2))</f>
        <v>30</v>
      </c>
      <c r="K15" s="23" t="str">
        <f>MID('[1]PT Cr. CF'!A8,5,99)</f>
        <v>Events</v>
      </c>
      <c r="L15" s="23">
        <f>'[1]PT Cr. CF'!B8</f>
        <v>805</v>
      </c>
    </row>
    <row r="16" spans="2:12" ht="15.6" x14ac:dyDescent="0.3">
      <c r="B16" s="64" t="str">
        <f t="shared" si="0"/>
        <v>Meetings</v>
      </c>
      <c r="C16" s="65"/>
      <c r="D16" s="61">
        <f t="shared" si="1"/>
        <v>40</v>
      </c>
      <c r="E16" s="61"/>
      <c r="F16" s="25">
        <v>0</v>
      </c>
      <c r="I16" s="23" t="b">
        <f t="shared" si="2"/>
        <v>1</v>
      </c>
      <c r="J16" s="23">
        <f>VALUE(LEFT('[1]PT Cr. CF'!A9,2))</f>
        <v>50</v>
      </c>
      <c r="K16" s="23" t="str">
        <f>MID('[1]PT Cr. CF'!A9,5,99)</f>
        <v>Meetings</v>
      </c>
      <c r="L16" s="23">
        <f>'[1]PT Cr. CF'!B9</f>
        <v>40</v>
      </c>
    </row>
    <row r="17" spans="2:12" ht="15.6" x14ac:dyDescent="0.3">
      <c r="B17" s="64" t="str">
        <f t="shared" si="0"/>
        <v>Race Entries</v>
      </c>
      <c r="C17" s="65"/>
      <c r="D17" s="61">
        <f t="shared" si="1"/>
        <v>1732.35</v>
      </c>
      <c r="E17" s="61"/>
      <c r="F17" s="25">
        <v>647.5</v>
      </c>
      <c r="I17" s="23" t="b">
        <f t="shared" si="2"/>
        <v>1</v>
      </c>
      <c r="J17" s="23">
        <f>VALUE(LEFT('[1]PT Cr. CF'!A10,2))</f>
        <v>60</v>
      </c>
      <c r="K17" s="23" t="str">
        <f>MID('[1]PT Cr. CF'!A10,5,99)</f>
        <v>Race Entries</v>
      </c>
      <c r="L17" s="23">
        <f>'[1]PT Cr. CF'!B10</f>
        <v>1732.35</v>
      </c>
    </row>
    <row r="18" spans="2:12" ht="15.6" x14ac:dyDescent="0.3">
      <c r="B18" s="64" t="str">
        <f t="shared" si="0"/>
        <v>Xmas Dinner</v>
      </c>
      <c r="C18" s="65"/>
      <c r="D18" s="61">
        <f t="shared" si="1"/>
        <v>1936.6</v>
      </c>
      <c r="E18" s="61"/>
      <c r="F18" s="25">
        <v>3464</v>
      </c>
      <c r="I18" s="23" t="b">
        <f t="shared" si="2"/>
        <v>1</v>
      </c>
      <c r="J18" s="23">
        <f>VALUE(LEFT('[1]PT Cr. CF'!A11,2))</f>
        <v>70</v>
      </c>
      <c r="K18" s="23" t="str">
        <f>MID('[1]PT Cr. CF'!A11,5,99)</f>
        <v>Xmas Dinner</v>
      </c>
      <c r="L18" s="23">
        <f>'[1]PT Cr. CF'!B11</f>
        <v>1936.6</v>
      </c>
    </row>
    <row r="19" spans="2:12" ht="15.6" x14ac:dyDescent="0.3">
      <c r="B19" s="64" t="str">
        <f t="shared" si="0"/>
        <v>BBQ</v>
      </c>
      <c r="C19" s="65"/>
      <c r="D19" s="61">
        <f t="shared" si="1"/>
        <v>450</v>
      </c>
      <c r="E19" s="61"/>
      <c r="F19" s="25">
        <v>117</v>
      </c>
      <c r="I19" s="23" t="b">
        <f t="shared" si="2"/>
        <v>1</v>
      </c>
      <c r="J19" s="23">
        <f>VALUE(LEFT('[1]PT Cr. CF'!A12,2))</f>
        <v>80</v>
      </c>
      <c r="K19" s="23" t="str">
        <f>MID('[1]PT Cr. CF'!A12,5,99)</f>
        <v>BBQ</v>
      </c>
      <c r="L19" s="23">
        <f>'[1]PT Cr. CF'!B12</f>
        <v>450</v>
      </c>
    </row>
    <row r="20" spans="2:12" ht="15.6" x14ac:dyDescent="0.3">
      <c r="B20" s="64" t="str">
        <f t="shared" si="0"/>
        <v>DD Error</v>
      </c>
      <c r="C20" s="65"/>
      <c r="D20" s="61">
        <f t="shared" si="1"/>
        <v>214.7</v>
      </c>
      <c r="E20" s="61"/>
      <c r="F20" s="25">
        <v>0</v>
      </c>
      <c r="I20" s="23" t="b">
        <f t="shared" si="2"/>
        <v>1</v>
      </c>
      <c r="J20" s="23">
        <f>VALUE(LEFT('[1]PT Cr. CF'!A13,2))</f>
        <v>90</v>
      </c>
      <c r="K20" s="23" t="str">
        <f>MID('[1]PT Cr. CF'!A13,5,99)</f>
        <v>DD Error</v>
      </c>
      <c r="L20" s="23">
        <f>'[1]PT Cr. CF'!B13</f>
        <v>214.7</v>
      </c>
    </row>
    <row r="21" spans="2:12" ht="15.6" x14ac:dyDescent="0.3">
      <c r="B21" s="64" t="str">
        <f t="shared" si="0"/>
        <v>Unknown</v>
      </c>
      <c r="C21" s="65"/>
      <c r="D21" s="61">
        <f t="shared" si="1"/>
        <v>186</v>
      </c>
      <c r="E21" s="61"/>
      <c r="F21" s="25">
        <v>0</v>
      </c>
      <c r="I21" s="23" t="b">
        <f t="shared" si="2"/>
        <v>1</v>
      </c>
      <c r="J21" s="23">
        <f>VALUE(LEFT('[1]PT Cr. CF'!A14,2))</f>
        <v>95</v>
      </c>
      <c r="K21" s="23" t="str">
        <f>MID('[1]PT Cr. CF'!A14,5,99)</f>
        <v>Unknown</v>
      </c>
      <c r="L21" s="23">
        <f>'[1]PT Cr. CF'!B14</f>
        <v>186</v>
      </c>
    </row>
    <row r="22" spans="2:12" ht="15.6" x14ac:dyDescent="0.3">
      <c r="B22" s="64" t="s">
        <v>9</v>
      </c>
      <c r="C22" s="65"/>
      <c r="D22" s="61">
        <v>0</v>
      </c>
      <c r="E22" s="61"/>
      <c r="F22" s="25">
        <v>727.26</v>
      </c>
      <c r="I22" s="23" t="b">
        <f t="shared" si="2"/>
        <v>0</v>
      </c>
      <c r="J22" s="23" t="e">
        <f>VALUE(LEFT('[1]PT Cr. CF'!A15,2))</f>
        <v>#VALUE!</v>
      </c>
      <c r="K22" s="23" t="str">
        <f>MID('[1]PT Cr. CF'!A15,5,99)</f>
        <v>d Total</v>
      </c>
      <c r="L22" s="23">
        <f>'[1]PT Cr. CF'!B15</f>
        <v>14653.650000000001</v>
      </c>
    </row>
    <row r="23" spans="2:12" ht="15.6" x14ac:dyDescent="0.3">
      <c r="B23" s="64" t="str">
        <f t="shared" si="0"/>
        <v/>
      </c>
      <c r="C23" s="65"/>
      <c r="D23" s="61" t="str">
        <f t="shared" si="1"/>
        <v/>
      </c>
      <c r="E23" s="61"/>
      <c r="F23" s="25"/>
      <c r="I23" s="23" t="b">
        <f t="shared" si="2"/>
        <v>0</v>
      </c>
      <c r="J23" s="23" t="e">
        <f>VALUE(LEFT('[1]PT Cr. CF'!A16,2))</f>
        <v>#VALUE!</v>
      </c>
      <c r="K23" s="23" t="str">
        <f>MID('[1]PT Cr. CF'!A16,5,99)</f>
        <v/>
      </c>
      <c r="L23" s="23">
        <f>'[1]PT Cr. CF'!B16</f>
        <v>0</v>
      </c>
    </row>
    <row r="24" spans="2:12" ht="15.6" x14ac:dyDescent="0.3">
      <c r="B24" s="64" t="str">
        <f t="shared" si="0"/>
        <v/>
      </c>
      <c r="C24" s="65"/>
      <c r="D24" s="61" t="str">
        <f t="shared" si="1"/>
        <v/>
      </c>
      <c r="E24" s="61"/>
      <c r="F24" s="25"/>
      <c r="I24" s="23" t="b">
        <f t="shared" si="2"/>
        <v>0</v>
      </c>
      <c r="J24" s="23" t="e">
        <f>VALUE(LEFT('[1]PT Cr. CF'!A17,2))</f>
        <v>#VALUE!</v>
      </c>
      <c r="K24" s="23" t="str">
        <f>MID('[1]PT Cr. CF'!A17,5,99)</f>
        <v/>
      </c>
      <c r="L24" s="23">
        <f>'[1]PT Cr. CF'!B17</f>
        <v>0</v>
      </c>
    </row>
    <row r="25" spans="2:12" ht="15.6" x14ac:dyDescent="0.3">
      <c r="B25" s="64" t="str">
        <f t="shared" si="0"/>
        <v/>
      </c>
      <c r="C25" s="65"/>
      <c r="D25" s="61" t="str">
        <f t="shared" si="1"/>
        <v/>
      </c>
      <c r="E25" s="61"/>
      <c r="F25" s="25"/>
      <c r="I25" s="23" t="b">
        <f t="shared" si="2"/>
        <v>0</v>
      </c>
      <c r="J25" s="23" t="e">
        <f>VALUE(LEFT('[1]PT Cr. CF'!A18,2))</f>
        <v>#VALUE!</v>
      </c>
      <c r="K25" s="23" t="str">
        <f>MID('[1]PT Cr. CF'!A18,5,99)</f>
        <v/>
      </c>
      <c r="L25" s="23">
        <f>'[1]PT Cr. CF'!B18</f>
        <v>0</v>
      </c>
    </row>
    <row r="26" spans="2:12" ht="15.6" x14ac:dyDescent="0.3">
      <c r="B26" s="64"/>
      <c r="C26" s="65"/>
      <c r="D26" s="61"/>
      <c r="E26" s="61"/>
      <c r="F26" s="66"/>
      <c r="I26" s="1"/>
      <c r="J26" s="1"/>
      <c r="K26" s="1"/>
      <c r="L26" s="1"/>
    </row>
    <row r="27" spans="2:12" ht="15.6" thickBot="1" x14ac:dyDescent="0.3">
      <c r="B27" s="29" t="s">
        <v>16</v>
      </c>
      <c r="C27" s="67"/>
      <c r="D27" s="30">
        <f>SUM(D14:D26)</f>
        <v>14653.650000000001</v>
      </c>
      <c r="E27" s="30"/>
      <c r="F27" s="68">
        <f>SUM(F14:F25)</f>
        <v>13375.76</v>
      </c>
      <c r="I27" s="1"/>
      <c r="J27" s="1"/>
      <c r="K27" s="1"/>
      <c r="L27" s="1"/>
    </row>
    <row r="28" spans="2:12" ht="16.2" thickTop="1" x14ac:dyDescent="0.3">
      <c r="B28" s="26"/>
      <c r="C28" s="61"/>
      <c r="D28" s="61"/>
      <c r="E28" s="61"/>
      <c r="F28" s="66"/>
      <c r="I28" s="1"/>
      <c r="J28" s="1"/>
      <c r="K28" s="1"/>
      <c r="L28" s="1"/>
    </row>
    <row r="29" spans="2:12" ht="15.6" x14ac:dyDescent="0.3">
      <c r="B29" s="16" t="s">
        <v>17</v>
      </c>
      <c r="C29" s="63"/>
      <c r="D29" s="61"/>
      <c r="E29" s="61"/>
      <c r="F29" s="66"/>
      <c r="I29" s="1"/>
      <c r="J29" s="1"/>
      <c r="K29" s="1"/>
      <c r="L29" s="1"/>
    </row>
    <row r="30" spans="2:12" ht="15.6" x14ac:dyDescent="0.3">
      <c r="B30" s="16"/>
      <c r="C30" s="63"/>
      <c r="D30" s="61"/>
      <c r="E30" s="61"/>
      <c r="F30" s="66"/>
      <c r="I30" s="22" t="s">
        <v>8</v>
      </c>
      <c r="J30" s="23"/>
      <c r="K30" s="23"/>
      <c r="L30" s="23"/>
    </row>
    <row r="31" spans="2:12" ht="15.6" x14ac:dyDescent="0.3">
      <c r="B31" s="64" t="str">
        <f>IF($I31=TRUE,$K31,"")</f>
        <v>Affiliation Fees</v>
      </c>
      <c r="C31" s="65"/>
      <c r="D31" s="61">
        <f>IF($I31=TRUE,$L31,"")</f>
        <v>2284</v>
      </c>
      <c r="E31" s="61"/>
      <c r="F31" s="28">
        <v>1596</v>
      </c>
      <c r="I31" s="23" t="b">
        <f>ISNUMBER(J31)</f>
        <v>1</v>
      </c>
      <c r="J31" s="23">
        <f>VALUE(LEFT('[1]PT Dr. CF'!A7,2))</f>
        <v>5</v>
      </c>
      <c r="K31" s="23" t="str">
        <f>MID('[1]PT Dr. CF'!A7,5,99)</f>
        <v>Affiliation Fees</v>
      </c>
      <c r="L31" s="23">
        <f>'[1]PT Dr. CF'!B7</f>
        <v>2284</v>
      </c>
    </row>
    <row r="32" spans="2:12" ht="15.6" x14ac:dyDescent="0.3">
      <c r="B32" s="64" t="str">
        <f t="shared" ref="B32:B48" si="3">IF($I32=TRUE,$K32,"")</f>
        <v>Club Kit</v>
      </c>
      <c r="C32" s="65"/>
      <c r="D32" s="61">
        <f t="shared" ref="D32:D48" si="4">IF($I32=TRUE,$L32,"")</f>
        <v>1737.53</v>
      </c>
      <c r="E32" s="61"/>
      <c r="F32" s="25">
        <v>2509.0100000000002</v>
      </c>
      <c r="I32" s="23" t="b">
        <f t="shared" ref="I32:I48" si="5">ISNUMBER(J32)</f>
        <v>1</v>
      </c>
      <c r="J32" s="23">
        <f>VALUE(LEFT('[1]PT Dr. CF'!A8,2))</f>
        <v>15</v>
      </c>
      <c r="K32" s="23" t="str">
        <f>MID('[1]PT Dr. CF'!A8,5,99)</f>
        <v>Club Kit</v>
      </c>
      <c r="L32" s="23">
        <f>'[1]PT Dr. CF'!B8</f>
        <v>1737.53</v>
      </c>
    </row>
    <row r="33" spans="2:12" ht="15.6" x14ac:dyDescent="0.3">
      <c r="B33" s="64" t="str">
        <f t="shared" si="3"/>
        <v>Coaching &amp; First Aid Training</v>
      </c>
      <c r="C33" s="65"/>
      <c r="D33" s="61">
        <f t="shared" si="4"/>
        <v>1278.8</v>
      </c>
      <c r="E33" s="61"/>
      <c r="F33" s="25">
        <v>1365.13</v>
      </c>
      <c r="I33" s="23" t="b">
        <f t="shared" si="5"/>
        <v>1</v>
      </c>
      <c r="J33" s="23">
        <f>VALUE(LEFT('[1]PT Dr. CF'!A9,2))</f>
        <v>20</v>
      </c>
      <c r="K33" s="23" t="str">
        <f>MID('[1]PT Dr. CF'!A9,5,99)</f>
        <v>Coaching &amp; First Aid Training</v>
      </c>
      <c r="L33" s="23">
        <f>'[1]PT Dr. CF'!B9</f>
        <v>1278.8</v>
      </c>
    </row>
    <row r="34" spans="2:12" ht="15.6" x14ac:dyDescent="0.3">
      <c r="B34" s="64" t="str">
        <f t="shared" si="3"/>
        <v>BBQ</v>
      </c>
      <c r="C34" s="65"/>
      <c r="D34" s="61">
        <f t="shared" si="4"/>
        <v>1359.45</v>
      </c>
      <c r="E34" s="61"/>
      <c r="F34" s="25">
        <v>795.05</v>
      </c>
      <c r="I34" s="23" t="b">
        <f t="shared" si="5"/>
        <v>1</v>
      </c>
      <c r="J34" s="23">
        <f>VALUE(LEFT('[1]PT Dr. CF'!A10,2))</f>
        <v>25</v>
      </c>
      <c r="K34" s="23" t="str">
        <f>MID('[1]PT Dr. CF'!A10,5,99)</f>
        <v>BBQ</v>
      </c>
      <c r="L34" s="23">
        <f>'[1]PT Dr. CF'!B10</f>
        <v>1359.45</v>
      </c>
    </row>
    <row r="35" spans="2:12" ht="15.6" x14ac:dyDescent="0.3">
      <c r="B35" s="64" t="str">
        <f t="shared" si="3"/>
        <v>Hospitality</v>
      </c>
      <c r="C35" s="65"/>
      <c r="D35" s="61">
        <f t="shared" si="4"/>
        <v>253.5</v>
      </c>
      <c r="E35" s="61"/>
      <c r="F35" s="25">
        <v>87.44</v>
      </c>
      <c r="I35" s="23" t="b">
        <f t="shared" si="5"/>
        <v>1</v>
      </c>
      <c r="J35" s="23">
        <f>VALUE(LEFT('[1]PT Dr. CF'!A11,2))</f>
        <v>30</v>
      </c>
      <c r="K35" s="23" t="str">
        <f>MID('[1]PT Dr. CF'!A11,5,99)</f>
        <v>Hospitality</v>
      </c>
      <c r="L35" s="23">
        <f>'[1]PT Dr. CF'!B11</f>
        <v>253.5</v>
      </c>
    </row>
    <row r="36" spans="2:12" ht="15.6" x14ac:dyDescent="0.3">
      <c r="B36" s="64" t="str">
        <f t="shared" si="3"/>
        <v>Meetings</v>
      </c>
      <c r="C36" s="65"/>
      <c r="D36" s="61">
        <f t="shared" si="4"/>
        <v>199</v>
      </c>
      <c r="E36" s="61"/>
      <c r="F36" s="25">
        <v>86</v>
      </c>
      <c r="I36" s="23" t="b">
        <f t="shared" si="5"/>
        <v>1</v>
      </c>
      <c r="J36" s="23">
        <f>VALUE(LEFT('[1]PT Dr. CF'!A12,2))</f>
        <v>35</v>
      </c>
      <c r="K36" s="23" t="str">
        <f>MID('[1]PT Dr. CF'!A12,5,99)</f>
        <v>Meetings</v>
      </c>
      <c r="L36" s="23">
        <f>'[1]PT Dr. CF'!B12</f>
        <v>199</v>
      </c>
    </row>
    <row r="37" spans="2:12" ht="15.6" x14ac:dyDescent="0.3">
      <c r="B37" s="64" t="str">
        <f t="shared" si="3"/>
        <v>Race Entries</v>
      </c>
      <c r="C37" s="65"/>
      <c r="D37" s="61">
        <f t="shared" si="4"/>
        <v>679.8</v>
      </c>
      <c r="E37" s="61"/>
      <c r="F37" s="25">
        <v>1438.4</v>
      </c>
      <c r="I37" s="23" t="b">
        <f t="shared" si="5"/>
        <v>1</v>
      </c>
      <c r="J37" s="23">
        <f>VALUE(LEFT('[1]PT Dr. CF'!A13,2))</f>
        <v>40</v>
      </c>
      <c r="K37" s="23" t="str">
        <f>MID('[1]PT Dr. CF'!A13,5,99)</f>
        <v>Race Entries</v>
      </c>
      <c r="L37" s="23">
        <f>'[1]PT Dr. CF'!B13</f>
        <v>679.8</v>
      </c>
    </row>
    <row r="38" spans="2:12" ht="15.6" x14ac:dyDescent="0.3">
      <c r="B38" s="64" t="str">
        <f t="shared" si="3"/>
        <v>Refund</v>
      </c>
      <c r="C38" s="65"/>
      <c r="D38" s="61">
        <f t="shared" si="4"/>
        <v>208</v>
      </c>
      <c r="E38" s="61"/>
      <c r="F38" s="25">
        <v>207</v>
      </c>
      <c r="I38" s="23" t="b">
        <f t="shared" si="5"/>
        <v>1</v>
      </c>
      <c r="J38" s="23">
        <f>VALUE(LEFT('[1]PT Dr. CF'!A14,2))</f>
        <v>50</v>
      </c>
      <c r="K38" s="23" t="str">
        <f>MID('[1]PT Dr. CF'!A14,5,99)</f>
        <v>Refund</v>
      </c>
      <c r="L38" s="23">
        <f>'[1]PT Dr. CF'!B14</f>
        <v>208</v>
      </c>
    </row>
    <row r="39" spans="2:12" ht="15.6" x14ac:dyDescent="0.3">
      <c r="B39" s="64" t="str">
        <f t="shared" si="3"/>
        <v>Track Events</v>
      </c>
      <c r="C39" s="65"/>
      <c r="D39" s="61">
        <f t="shared" si="4"/>
        <v>35</v>
      </c>
      <c r="E39" s="61"/>
      <c r="F39" s="25">
        <v>360</v>
      </c>
      <c r="I39" s="23" t="b">
        <f t="shared" si="5"/>
        <v>1</v>
      </c>
      <c r="J39" s="23">
        <f>VALUE(LEFT('[1]PT Dr. CF'!A15,2))</f>
        <v>55</v>
      </c>
      <c r="K39" s="23" t="str">
        <f>MID('[1]PT Dr. CF'!A15,5,99)</f>
        <v>Track Events</v>
      </c>
      <c r="L39" s="23">
        <f>'[1]PT Dr. CF'!B15</f>
        <v>35</v>
      </c>
    </row>
    <row r="40" spans="2:12" ht="15.6" x14ac:dyDescent="0.3">
      <c r="B40" s="64" t="str">
        <f t="shared" si="3"/>
        <v>Web Site</v>
      </c>
      <c r="C40" s="65"/>
      <c r="D40" s="61">
        <f t="shared" si="4"/>
        <v>163.89000000000001</v>
      </c>
      <c r="E40" s="61"/>
      <c r="F40" s="25">
        <v>0</v>
      </c>
      <c r="I40" s="23" t="b">
        <f t="shared" si="5"/>
        <v>1</v>
      </c>
      <c r="J40" s="23">
        <f>VALUE(LEFT('[1]PT Dr. CF'!A16,2))</f>
        <v>60</v>
      </c>
      <c r="K40" s="23" t="str">
        <f>MID('[1]PT Dr. CF'!A16,5,99)</f>
        <v>Web Site</v>
      </c>
      <c r="L40" s="23">
        <f>'[1]PT Dr. CF'!B16</f>
        <v>163.89000000000001</v>
      </c>
    </row>
    <row r="41" spans="2:12" ht="15.6" x14ac:dyDescent="0.3">
      <c r="B41" s="64" t="str">
        <f t="shared" si="3"/>
        <v>Xmas Dinner</v>
      </c>
      <c r="C41" s="65"/>
      <c r="D41" s="61">
        <f t="shared" si="4"/>
        <v>2262.65</v>
      </c>
      <c r="E41" s="61"/>
      <c r="F41" s="25">
        <v>3640.51</v>
      </c>
      <c r="I41" s="23" t="b">
        <f t="shared" si="5"/>
        <v>1</v>
      </c>
      <c r="J41" s="23">
        <f>VALUE(LEFT('[1]PT Dr. CF'!A17,2))</f>
        <v>65</v>
      </c>
      <c r="K41" s="23" t="str">
        <f>MID('[1]PT Dr. CF'!A17,5,99)</f>
        <v>Xmas Dinner</v>
      </c>
      <c r="L41" s="23">
        <f>'[1]PT Dr. CF'!B17</f>
        <v>2262.65</v>
      </c>
    </row>
    <row r="42" spans="2:12" ht="15.6" x14ac:dyDescent="0.3">
      <c r="B42" s="64" t="str">
        <f t="shared" si="3"/>
        <v>DD Error</v>
      </c>
      <c r="C42" s="65"/>
      <c r="D42" s="61">
        <f t="shared" si="4"/>
        <v>214.7</v>
      </c>
      <c r="E42" s="61"/>
      <c r="F42" s="25">
        <v>0</v>
      </c>
      <c r="I42" s="23" t="b">
        <f t="shared" si="5"/>
        <v>1</v>
      </c>
      <c r="J42" s="23">
        <f>VALUE(LEFT('[1]PT Dr. CF'!A18,2))</f>
        <v>70</v>
      </c>
      <c r="K42" s="23" t="str">
        <f>MID('[1]PT Dr. CF'!A18,5,99)</f>
        <v>DD Error</v>
      </c>
      <c r="L42" s="23">
        <f>'[1]PT Dr. CF'!B18</f>
        <v>214.7</v>
      </c>
    </row>
    <row r="43" spans="2:12" ht="15.6" x14ac:dyDescent="0.3">
      <c r="B43" s="64" t="str">
        <f t="shared" si="3"/>
        <v>Other</v>
      </c>
      <c r="C43" s="65"/>
      <c r="D43" s="61">
        <f t="shared" si="4"/>
        <v>50</v>
      </c>
      <c r="E43" s="61"/>
      <c r="F43" s="25">
        <v>0</v>
      </c>
      <c r="I43" s="23" t="b">
        <f t="shared" si="5"/>
        <v>1</v>
      </c>
      <c r="J43" s="23">
        <f>VALUE(LEFT('[1]PT Dr. CF'!A19,2))</f>
        <v>75</v>
      </c>
      <c r="K43" s="23" t="str">
        <f>MID('[1]PT Dr. CF'!A19,5,99)</f>
        <v>Other</v>
      </c>
      <c r="L43" s="23">
        <f>'[1]PT Dr. CF'!B19</f>
        <v>50</v>
      </c>
    </row>
    <row r="44" spans="2:12" ht="15.6" x14ac:dyDescent="0.3">
      <c r="B44" s="64"/>
      <c r="C44" s="65"/>
      <c r="D44" s="61"/>
      <c r="E44" s="61"/>
      <c r="F44" s="25"/>
      <c r="I44" s="23" t="b">
        <f t="shared" si="5"/>
        <v>0</v>
      </c>
      <c r="J44" s="23" t="e">
        <f>VALUE(LEFT('[1]PT Dr. CF'!A20,2))</f>
        <v>#VALUE!</v>
      </c>
      <c r="K44" s="23" t="str">
        <f>MID('[1]PT Dr. CF'!A20,5,99)</f>
        <v>d Total</v>
      </c>
      <c r="L44" s="23">
        <f>'[1]PT Dr. CF'!B20</f>
        <v>10726.32</v>
      </c>
    </row>
    <row r="45" spans="2:12" ht="15.6" x14ac:dyDescent="0.3">
      <c r="B45" s="64" t="str">
        <f t="shared" si="3"/>
        <v/>
      </c>
      <c r="C45" s="65"/>
      <c r="D45" s="61" t="str">
        <f t="shared" si="4"/>
        <v/>
      </c>
      <c r="E45" s="61"/>
      <c r="F45" s="25"/>
      <c r="I45" s="23" t="b">
        <f t="shared" si="5"/>
        <v>0</v>
      </c>
      <c r="J45" s="23" t="e">
        <f>VALUE(LEFT('[1]PT Dr. CF'!A21,2))</f>
        <v>#VALUE!</v>
      </c>
      <c r="K45" s="23" t="str">
        <f>MID('[1]PT Dr. CF'!A21,5,99)</f>
        <v/>
      </c>
      <c r="L45" s="23">
        <f>'[1]PT Dr. CF'!B21</f>
        <v>0</v>
      </c>
    </row>
    <row r="46" spans="2:12" ht="15.6" x14ac:dyDescent="0.3">
      <c r="B46" s="64" t="str">
        <f t="shared" si="3"/>
        <v/>
      </c>
      <c r="C46" s="65"/>
      <c r="D46" s="61" t="str">
        <f t="shared" si="4"/>
        <v/>
      </c>
      <c r="E46" s="61"/>
      <c r="F46" s="25"/>
      <c r="I46" s="23" t="b">
        <f t="shared" si="5"/>
        <v>0</v>
      </c>
      <c r="J46" s="23" t="e">
        <f>VALUE(LEFT('[1]PT Dr. CF'!A22,2))</f>
        <v>#VALUE!</v>
      </c>
      <c r="K46" s="23" t="str">
        <f>MID('[1]PT Dr. CF'!A22,5,99)</f>
        <v/>
      </c>
      <c r="L46" s="23">
        <f>'[1]PT Dr. CF'!B22</f>
        <v>0</v>
      </c>
    </row>
    <row r="47" spans="2:12" ht="15.6" x14ac:dyDescent="0.3">
      <c r="B47" s="64" t="str">
        <f t="shared" si="3"/>
        <v/>
      </c>
      <c r="C47" s="65"/>
      <c r="D47" s="61" t="str">
        <f t="shared" si="4"/>
        <v/>
      </c>
      <c r="E47" s="61"/>
      <c r="F47" s="25"/>
      <c r="I47" s="23" t="b">
        <f t="shared" si="5"/>
        <v>0</v>
      </c>
      <c r="J47" s="23" t="e">
        <f>VALUE(LEFT('[1]PT Dr. CF'!A23,2))</f>
        <v>#VALUE!</v>
      </c>
      <c r="K47" s="23" t="str">
        <f>MID('[1]PT Dr. CF'!A23,5,99)</f>
        <v/>
      </c>
      <c r="L47" s="23">
        <f>'[1]PT Dr. CF'!B23</f>
        <v>0</v>
      </c>
    </row>
    <row r="48" spans="2:12" ht="15.6" x14ac:dyDescent="0.3">
      <c r="B48" s="64" t="str">
        <f t="shared" si="3"/>
        <v/>
      </c>
      <c r="C48" s="65"/>
      <c r="D48" s="61" t="str">
        <f t="shared" si="4"/>
        <v/>
      </c>
      <c r="E48" s="61"/>
      <c r="F48" s="25"/>
      <c r="I48" s="23" t="b">
        <f t="shared" si="5"/>
        <v>0</v>
      </c>
      <c r="J48" s="23" t="e">
        <f>VALUE(LEFT('[1]PT Dr. CF'!A24,2))</f>
        <v>#VALUE!</v>
      </c>
      <c r="K48" s="23" t="str">
        <f>MID('[1]PT Dr. CF'!A24,5,99)</f>
        <v/>
      </c>
      <c r="L48" s="23">
        <f>'[1]PT Dr. CF'!B24</f>
        <v>0</v>
      </c>
    </row>
    <row r="49" spans="2:12" ht="15.6" x14ac:dyDescent="0.3">
      <c r="B49" s="64"/>
      <c r="C49" s="65"/>
      <c r="D49" s="61"/>
      <c r="E49" s="61"/>
      <c r="F49" s="66"/>
      <c r="I49" s="1"/>
      <c r="J49" s="1"/>
      <c r="K49" s="1"/>
      <c r="L49" s="1"/>
    </row>
    <row r="50" spans="2:12" ht="15.6" thickBot="1" x14ac:dyDescent="0.3">
      <c r="B50" s="29" t="s">
        <v>18</v>
      </c>
      <c r="C50" s="67"/>
      <c r="D50" s="30">
        <f>SUM(D31:D48)</f>
        <v>10726.32</v>
      </c>
      <c r="E50" s="30"/>
      <c r="F50" s="68">
        <f>SUM(F31:F49)</f>
        <v>12084.54</v>
      </c>
      <c r="I50" s="1"/>
      <c r="J50" s="1"/>
      <c r="K50" s="1"/>
      <c r="L50" s="1"/>
    </row>
    <row r="51" spans="2:12" ht="16.2" thickTop="1" x14ac:dyDescent="0.3">
      <c r="B51" s="26"/>
      <c r="C51" s="61"/>
      <c r="D51" s="69"/>
      <c r="E51" s="69"/>
      <c r="F51" s="70"/>
      <c r="I51" s="1"/>
      <c r="J51" s="1"/>
      <c r="K51" s="1"/>
      <c r="L51" s="1"/>
    </row>
    <row r="52" spans="2:12" x14ac:dyDescent="0.25">
      <c r="B52" s="43" t="s">
        <v>19</v>
      </c>
      <c r="C52" s="71"/>
      <c r="D52" s="72">
        <f>D27-D50</f>
        <v>3927.3300000000017</v>
      </c>
      <c r="E52" s="72"/>
      <c r="F52" s="73">
        <f>F27-F50</f>
        <v>1291.2199999999993</v>
      </c>
      <c r="I52" s="1"/>
      <c r="J52" s="1"/>
      <c r="K52" s="1"/>
      <c r="L52" s="1"/>
    </row>
    <row r="53" spans="2:12" ht="15.6" x14ac:dyDescent="0.3">
      <c r="B53" s="26"/>
      <c r="C53" s="61"/>
      <c r="D53" s="61"/>
      <c r="E53" s="61"/>
      <c r="F53" s="66"/>
      <c r="I53" s="1"/>
      <c r="J53" s="1"/>
      <c r="K53" s="1"/>
      <c r="L53" s="1"/>
    </row>
    <row r="54" spans="2:12" ht="15.6" thickBot="1" x14ac:dyDescent="0.3">
      <c r="B54" s="43" t="s">
        <v>20</v>
      </c>
      <c r="C54" s="71"/>
      <c r="D54" s="44">
        <f>D52+D11</f>
        <v>11858.390000000003</v>
      </c>
      <c r="E54" s="44"/>
      <c r="F54" s="74">
        <f>F11+F52</f>
        <v>7931.0599999999995</v>
      </c>
      <c r="I54" s="1"/>
      <c r="J54" s="1"/>
      <c r="K54" s="1"/>
      <c r="L54" s="1"/>
    </row>
    <row r="55" spans="2:12" ht="16.2" thickTop="1" x14ac:dyDescent="0.3">
      <c r="B55" s="26"/>
      <c r="C55" s="61"/>
      <c r="D55" s="61"/>
      <c r="E55" s="61"/>
      <c r="F55" s="66"/>
      <c r="I55" s="1"/>
      <c r="J55" s="1"/>
      <c r="K55" s="1"/>
      <c r="L55" s="1"/>
    </row>
    <row r="56" spans="2:12" ht="15.6" x14ac:dyDescent="0.3">
      <c r="B56" s="75" t="s">
        <v>21</v>
      </c>
      <c r="C56" s="76"/>
      <c r="D56" s="77"/>
      <c r="E56" s="77"/>
      <c r="F56" s="66"/>
      <c r="I56" s="1"/>
      <c r="J56" s="1"/>
      <c r="K56" s="1"/>
      <c r="L56" s="1"/>
    </row>
    <row r="57" spans="2:12" ht="15.6" x14ac:dyDescent="0.3">
      <c r="B57" s="43"/>
      <c r="C57" s="71"/>
      <c r="D57" s="77"/>
      <c r="E57" s="77"/>
      <c r="F57" s="66"/>
      <c r="I57" s="1"/>
      <c r="J57" s="1"/>
      <c r="K57" s="1"/>
      <c r="L57" s="1"/>
    </row>
    <row r="58" spans="2:12" x14ac:dyDescent="0.25">
      <c r="B58" s="78" t="s">
        <v>22</v>
      </c>
      <c r="C58" s="71"/>
      <c r="D58" s="79">
        <v>11853.43</v>
      </c>
      <c r="E58" s="79"/>
      <c r="F58" s="28">
        <v>7931.06</v>
      </c>
      <c r="I58" s="1"/>
      <c r="J58" s="1"/>
      <c r="K58" s="1"/>
      <c r="L58" s="1"/>
    </row>
    <row r="59" spans="2:12" x14ac:dyDescent="0.25">
      <c r="B59" s="75" t="s">
        <v>23</v>
      </c>
      <c r="C59" s="76"/>
      <c r="D59" s="80">
        <v>0</v>
      </c>
      <c r="E59" s="80"/>
      <c r="F59" s="28">
        <v>0</v>
      </c>
      <c r="I59" s="1"/>
      <c r="J59" s="1"/>
      <c r="K59" s="1"/>
      <c r="L59" s="1"/>
    </row>
    <row r="60" spans="2:12" x14ac:dyDescent="0.25">
      <c r="B60" s="75" t="s">
        <v>24</v>
      </c>
      <c r="C60" s="76"/>
      <c r="D60" s="80">
        <v>0</v>
      </c>
      <c r="E60" s="80"/>
      <c r="F60" s="28">
        <v>0</v>
      </c>
      <c r="I60" s="1"/>
      <c r="J60" s="1"/>
      <c r="K60" s="1"/>
      <c r="L60" s="1"/>
    </row>
    <row r="61" spans="2:12" x14ac:dyDescent="0.25">
      <c r="B61" s="75" t="s">
        <v>25</v>
      </c>
      <c r="C61" s="76"/>
      <c r="D61" s="80">
        <v>4.96</v>
      </c>
      <c r="E61" s="80"/>
      <c r="F61" s="28">
        <v>0</v>
      </c>
      <c r="I61" s="1"/>
      <c r="J61" s="1"/>
      <c r="K61" s="1"/>
      <c r="L61" s="1"/>
    </row>
    <row r="62" spans="2:12" ht="15.6" thickBot="1" x14ac:dyDescent="0.3">
      <c r="B62" s="43"/>
      <c r="C62" s="71"/>
      <c r="D62" s="44">
        <f>(D58+D59)-D60+D61</f>
        <v>11858.39</v>
      </c>
      <c r="E62" s="77"/>
      <c r="F62" s="81">
        <f>SUM(F58:F61)</f>
        <v>7931.06</v>
      </c>
      <c r="I62" s="1"/>
      <c r="J62" s="1"/>
      <c r="K62" s="1"/>
      <c r="L62" s="1"/>
    </row>
    <row r="63" spans="2:12" ht="16.8" thickTop="1" thickBot="1" x14ac:dyDescent="0.35">
      <c r="B63" s="82"/>
      <c r="C63" s="83"/>
      <c r="D63" s="83"/>
      <c r="E63" s="83"/>
      <c r="F63" s="84"/>
      <c r="I63" s="1"/>
      <c r="J63" s="1"/>
      <c r="K63" s="1"/>
      <c r="L63" s="1"/>
    </row>
  </sheetData>
  <mergeCells count="2">
    <mergeCell ref="B6:F6"/>
    <mergeCell ref="B7:F8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</vt:lpstr>
      <vt:lpstr>CashFlow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dionne whelan</dc:creator>
  <cp:lastModifiedBy>dionne whelan</cp:lastModifiedBy>
  <cp:lastPrinted>2017-09-22T07:11:26Z</cp:lastPrinted>
  <dcterms:created xsi:type="dcterms:W3CDTF">2017-09-22T07:06:35Z</dcterms:created>
  <dcterms:modified xsi:type="dcterms:W3CDTF">2017-11-14T10:56:57Z</dcterms:modified>
</cp:coreProperties>
</file>